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medu\OneDrive\Documents\Web Projects\Cli - Progreso\"/>
    </mc:Choice>
  </mc:AlternateContent>
  <xr:revisionPtr revIDLastSave="0" documentId="13_ncr:1_{A8A6FC30-414B-4F02-A275-24E4A5C7DC84}" xr6:coauthVersionLast="47" xr6:coauthVersionMax="47" xr10:uidLastSave="{00000000-0000-0000-0000-000000000000}"/>
  <workbookProtection workbookAlgorithmName="SHA-512" workbookHashValue="f7HKRsDVRpTO2cxLGU3JHpagVLDrK+DSii+8XhcP5Zd7hRHP0M2gvU+hKwifQhpFSpB08uA/6IoqPQc+Nza5Jg==" workbookSaltValue="wrazOPGroWEUuh4uEl2pOg==" workbookSpinCount="100000" lockStructure="1"/>
  <bookViews>
    <workbookView xWindow="-28920" yWindow="-4080" windowWidth="29040" windowHeight="16440" activeTab="1" xr2:uid="{00000000-000D-0000-FFFF-FFFF00000000}"/>
  </bookViews>
  <sheets>
    <sheet name="Unos cijena" sheetId="2" r:id="rId1"/>
    <sheet name="2024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9" i="1" l="1"/>
  <c r="R29" i="1"/>
  <c r="Q20" i="1"/>
  <c r="R20" i="1"/>
  <c r="Q21" i="1"/>
  <c r="R21" i="1"/>
  <c r="Q22" i="1"/>
  <c r="R22" i="1"/>
  <c r="Q23" i="1"/>
  <c r="R23" i="1"/>
  <c r="Q24" i="1"/>
  <c r="R24" i="1"/>
  <c r="S24" i="1" s="1"/>
  <c r="Q14" i="1"/>
  <c r="R14" i="1"/>
  <c r="Q15" i="1"/>
  <c r="R15" i="1"/>
  <c r="Q16" i="1"/>
  <c r="R16" i="1"/>
  <c r="Q17" i="1"/>
  <c r="R17" i="1"/>
  <c r="Q18" i="1"/>
  <c r="R18" i="1"/>
  <c r="D56" i="1"/>
  <c r="O64" i="1"/>
  <c r="O65" i="1" s="1"/>
  <c r="O62" i="1"/>
  <c r="F62" i="1"/>
  <c r="D62" i="1"/>
  <c r="E46" i="1"/>
  <c r="E47" i="1" s="1"/>
  <c r="F46" i="1"/>
  <c r="F47" i="1" s="1"/>
  <c r="G46" i="1"/>
  <c r="G47" i="1" s="1"/>
  <c r="H46" i="1"/>
  <c r="H47" i="1" s="1"/>
  <c r="I46" i="1"/>
  <c r="I47" i="1" s="1"/>
  <c r="J46" i="1"/>
  <c r="J47" i="1" s="1"/>
  <c r="K46" i="1"/>
  <c r="K47" i="1" s="1"/>
  <c r="L46" i="1"/>
  <c r="L47" i="1" s="1"/>
  <c r="M46" i="1"/>
  <c r="M47" i="1" s="1"/>
  <c r="N46" i="1"/>
  <c r="N47" i="1" s="1"/>
  <c r="O46" i="1"/>
  <c r="O47" i="1" s="1"/>
  <c r="D46" i="1"/>
  <c r="D47" i="1" s="1"/>
  <c r="B14" i="1"/>
  <c r="B15" i="1"/>
  <c r="B16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Q25" i="1"/>
  <c r="R25" i="1"/>
  <c r="Q26" i="1"/>
  <c r="R26" i="1"/>
  <c r="Q27" i="1"/>
  <c r="R27" i="1"/>
  <c r="Q28" i="1"/>
  <c r="R28" i="1"/>
  <c r="H76" i="1"/>
  <c r="H74" i="1"/>
  <c r="I72" i="1"/>
  <c r="I70" i="1"/>
  <c r="H70" i="1"/>
  <c r="E74" i="1"/>
  <c r="D74" i="1"/>
  <c r="G74" i="1"/>
  <c r="O74" i="1"/>
  <c r="O32" i="1"/>
  <c r="O31" i="1"/>
  <c r="B7" i="1"/>
  <c r="B12" i="1"/>
  <c r="B13" i="1"/>
  <c r="Q30" i="1"/>
  <c r="R30" i="1"/>
  <c r="S15" i="1" l="1"/>
  <c r="S23" i="1"/>
  <c r="S18" i="1"/>
  <c r="S21" i="1"/>
  <c r="S22" i="1"/>
  <c r="S14" i="1"/>
  <c r="S20" i="1"/>
  <c r="S17" i="1"/>
  <c r="S16" i="1"/>
  <c r="S29" i="1"/>
  <c r="S25" i="1"/>
  <c r="Q47" i="1"/>
  <c r="S27" i="1"/>
  <c r="S26" i="1"/>
  <c r="S28" i="1"/>
  <c r="S30" i="1"/>
  <c r="I74" i="1"/>
  <c r="C55" i="1" l="1"/>
  <c r="R19" i="1"/>
  <c r="R13" i="1"/>
  <c r="R12" i="1"/>
  <c r="R11" i="1"/>
  <c r="R10" i="1"/>
  <c r="R9" i="1"/>
  <c r="R8" i="1"/>
  <c r="Q12" i="1"/>
  <c r="Q10" i="1"/>
  <c r="Q9" i="1"/>
  <c r="Q11" i="1"/>
  <c r="Q7" i="1"/>
  <c r="Q8" i="1"/>
  <c r="R7" i="1"/>
  <c r="Q19" i="1"/>
  <c r="Q13" i="1"/>
  <c r="P32" i="1"/>
  <c r="P31" i="1"/>
  <c r="I27" i="2"/>
  <c r="I25" i="2"/>
  <c r="M66" i="1"/>
  <c r="N66" i="1"/>
  <c r="O66" i="1"/>
  <c r="D66" i="1"/>
  <c r="E66" i="1"/>
  <c r="F66" i="1"/>
  <c r="G66" i="1"/>
  <c r="H66" i="1"/>
  <c r="I66" i="1"/>
  <c r="J66" i="1"/>
  <c r="K66" i="1"/>
  <c r="L66" i="1"/>
  <c r="M62" i="1"/>
  <c r="N62" i="1"/>
  <c r="E62" i="1"/>
  <c r="G62" i="1"/>
  <c r="H62" i="1"/>
  <c r="I62" i="1"/>
  <c r="J62" i="1"/>
  <c r="K62" i="1"/>
  <c r="L62" i="1"/>
  <c r="E78" i="1"/>
  <c r="F78" i="1"/>
  <c r="G78" i="1"/>
  <c r="H78" i="1"/>
  <c r="I78" i="1"/>
  <c r="J78" i="1"/>
  <c r="K78" i="1"/>
  <c r="L78" i="1"/>
  <c r="M78" i="1"/>
  <c r="N78" i="1"/>
  <c r="O78" i="1"/>
  <c r="D78" i="1"/>
  <c r="F74" i="1"/>
  <c r="J74" i="1"/>
  <c r="K74" i="1"/>
  <c r="L74" i="1"/>
  <c r="M74" i="1"/>
  <c r="N74" i="1"/>
  <c r="E70" i="1"/>
  <c r="F70" i="1"/>
  <c r="G70" i="1"/>
  <c r="J70" i="1"/>
  <c r="K70" i="1"/>
  <c r="L70" i="1"/>
  <c r="M70" i="1"/>
  <c r="N70" i="1"/>
  <c r="O70" i="1"/>
  <c r="E49" i="1"/>
  <c r="F49" i="1"/>
  <c r="G49" i="1"/>
  <c r="H49" i="1"/>
  <c r="H50" i="1" s="1"/>
  <c r="I49" i="1"/>
  <c r="J49" i="1"/>
  <c r="K49" i="1"/>
  <c r="L49" i="1"/>
  <c r="M49" i="1"/>
  <c r="N49" i="1"/>
  <c r="O49" i="1"/>
  <c r="D49" i="1"/>
  <c r="E48" i="1"/>
  <c r="F48" i="1"/>
  <c r="F51" i="1" s="1"/>
  <c r="G48" i="1"/>
  <c r="G51" i="1" s="1"/>
  <c r="H48" i="1"/>
  <c r="I48" i="1"/>
  <c r="J48" i="1"/>
  <c r="J51" i="1" s="1"/>
  <c r="K48" i="1"/>
  <c r="K50" i="1" s="1"/>
  <c r="L48" i="1"/>
  <c r="M48" i="1"/>
  <c r="N48" i="1"/>
  <c r="O48" i="1"/>
  <c r="D48" i="1"/>
  <c r="B49" i="1"/>
  <c r="B48" i="1"/>
  <c r="E32" i="1"/>
  <c r="F32" i="1"/>
  <c r="G32" i="1"/>
  <c r="H32" i="1"/>
  <c r="I32" i="1"/>
  <c r="J32" i="1"/>
  <c r="K32" i="1"/>
  <c r="L32" i="1"/>
  <c r="M32" i="1"/>
  <c r="N32" i="1"/>
  <c r="D32" i="1"/>
  <c r="E31" i="1"/>
  <c r="F31" i="1"/>
  <c r="G31" i="1"/>
  <c r="H31" i="1"/>
  <c r="I31" i="1"/>
  <c r="J31" i="1"/>
  <c r="K31" i="1"/>
  <c r="L31" i="1"/>
  <c r="M31" i="1"/>
  <c r="N31" i="1"/>
  <c r="D31" i="1"/>
  <c r="D70" i="1"/>
  <c r="K85" i="1"/>
  <c r="L57" i="1"/>
  <c r="L58" i="1"/>
  <c r="L89" i="1" s="1"/>
  <c r="M57" i="1"/>
  <c r="M58" i="1"/>
  <c r="M89" i="1" s="1"/>
  <c r="N57" i="1"/>
  <c r="N58" i="1" s="1"/>
  <c r="N79" i="1" s="1"/>
  <c r="O57" i="1"/>
  <c r="D57" i="1"/>
  <c r="D58" i="1" s="1"/>
  <c r="D89" i="1" s="1"/>
  <c r="E57" i="1"/>
  <c r="E58" i="1"/>
  <c r="E89" i="1" s="1"/>
  <c r="F57" i="1"/>
  <c r="G57" i="1"/>
  <c r="G58" i="1"/>
  <c r="G79" i="1" s="1"/>
  <c r="G80" i="1"/>
  <c r="G81" i="1" s="1"/>
  <c r="H57" i="1"/>
  <c r="H58" i="1"/>
  <c r="H89" i="1" s="1"/>
  <c r="I57" i="1"/>
  <c r="I58" i="1"/>
  <c r="I79" i="1" s="1"/>
  <c r="I80" i="1"/>
  <c r="I81" i="1" s="1"/>
  <c r="J57" i="1"/>
  <c r="J58" i="1"/>
  <c r="J89" i="1" s="1"/>
  <c r="K57" i="1"/>
  <c r="K58" i="1" s="1"/>
  <c r="K89" i="1" s="1"/>
  <c r="L54" i="1"/>
  <c r="L55" i="1" s="1"/>
  <c r="L56" i="1" s="1"/>
  <c r="L88" i="1" s="1"/>
  <c r="M54" i="1"/>
  <c r="M55" i="1" s="1"/>
  <c r="M56" i="1" s="1"/>
  <c r="M75" i="1" s="1"/>
  <c r="M76" i="1" s="1"/>
  <c r="M77" i="1" s="1"/>
  <c r="N54" i="1"/>
  <c r="N55" i="1" s="1"/>
  <c r="N56" i="1" s="1"/>
  <c r="N75" i="1" s="1"/>
  <c r="O54" i="1"/>
  <c r="O55" i="1" s="1"/>
  <c r="O56" i="1" s="1"/>
  <c r="O75" i="1" s="1"/>
  <c r="O76" i="1" s="1"/>
  <c r="O77" i="1" s="1"/>
  <c r="D54" i="1"/>
  <c r="D55" i="1" s="1"/>
  <c r="E54" i="1"/>
  <c r="E55" i="1" s="1"/>
  <c r="E56" i="1" s="1"/>
  <c r="E88" i="1" s="1"/>
  <c r="F54" i="1"/>
  <c r="F55" i="1" s="1"/>
  <c r="F56" i="1" s="1"/>
  <c r="F88" i="1" s="1"/>
  <c r="G54" i="1"/>
  <c r="G55" i="1" s="1"/>
  <c r="G56" i="1" s="1"/>
  <c r="H54" i="1"/>
  <c r="H55" i="1" s="1"/>
  <c r="H56" i="1" s="1"/>
  <c r="H75" i="1" s="1"/>
  <c r="H77" i="1" s="1"/>
  <c r="I54" i="1"/>
  <c r="I55" i="1" s="1"/>
  <c r="I56" i="1" s="1"/>
  <c r="I88" i="1" s="1"/>
  <c r="J54" i="1"/>
  <c r="J55" i="1" s="1"/>
  <c r="J56" i="1" s="1"/>
  <c r="J88" i="1" s="1"/>
  <c r="K54" i="1"/>
  <c r="K55" i="1" s="1"/>
  <c r="K56" i="1" s="1"/>
  <c r="K75" i="1" s="1"/>
  <c r="L52" i="1"/>
  <c r="L53" i="1" s="1"/>
  <c r="L87" i="1" s="1"/>
  <c r="M52" i="1"/>
  <c r="M53" i="1" s="1"/>
  <c r="M87" i="1" s="1"/>
  <c r="N52" i="1"/>
  <c r="N53" i="1" s="1"/>
  <c r="N71" i="1" s="1"/>
  <c r="O52" i="1"/>
  <c r="O53" i="1"/>
  <c r="O87" i="1" s="1"/>
  <c r="D52" i="1"/>
  <c r="E52" i="1"/>
  <c r="E53" i="1" s="1"/>
  <c r="E71" i="1" s="1"/>
  <c r="F52" i="1"/>
  <c r="F53" i="1" s="1"/>
  <c r="G52" i="1"/>
  <c r="G53" i="1" s="1"/>
  <c r="H52" i="1"/>
  <c r="H53" i="1" s="1"/>
  <c r="H71" i="1" s="1"/>
  <c r="I52" i="1"/>
  <c r="I53" i="1" s="1"/>
  <c r="I71" i="1" s="1"/>
  <c r="J52" i="1"/>
  <c r="J53" i="1" s="1"/>
  <c r="J71" i="1" s="1"/>
  <c r="K52" i="1"/>
  <c r="K53" i="1" s="1"/>
  <c r="K71" i="1" s="1"/>
  <c r="L63" i="1"/>
  <c r="M63" i="1"/>
  <c r="N85" i="1"/>
  <c r="O85" i="1"/>
  <c r="D63" i="1"/>
  <c r="G63" i="1"/>
  <c r="H63" i="1"/>
  <c r="I63" i="1"/>
  <c r="J85" i="1"/>
  <c r="D45" i="1"/>
  <c r="D84" i="1" s="1"/>
  <c r="E45" i="1"/>
  <c r="E61" i="1" s="1"/>
  <c r="F45" i="1"/>
  <c r="F84" i="1" s="1"/>
  <c r="G45" i="1"/>
  <c r="G61" i="1" s="1"/>
  <c r="H45" i="1"/>
  <c r="H61" i="1" s="1"/>
  <c r="I45" i="1"/>
  <c r="I84" i="1" s="1"/>
  <c r="J45" i="1"/>
  <c r="J61" i="1" s="1"/>
  <c r="K45" i="1"/>
  <c r="K61" i="1" s="1"/>
  <c r="L45" i="1"/>
  <c r="L61" i="1" s="1"/>
  <c r="M84" i="1"/>
  <c r="N45" i="1"/>
  <c r="N61" i="1" s="1"/>
  <c r="O45" i="1"/>
  <c r="O61" i="1" s="1"/>
  <c r="C46" i="1"/>
  <c r="B46" i="1"/>
  <c r="C85" i="1" s="1"/>
  <c r="C52" i="1"/>
  <c r="B37" i="1"/>
  <c r="B40" i="1"/>
  <c r="B8" i="1" s="1"/>
  <c r="B41" i="1"/>
  <c r="B9" i="1" s="1"/>
  <c r="B42" i="1"/>
  <c r="B10" i="1" s="1"/>
  <c r="G16" i="2"/>
  <c r="I26" i="2"/>
  <c r="I24" i="2"/>
  <c r="B52" i="1"/>
  <c r="C87" i="1" s="1"/>
  <c r="B54" i="1"/>
  <c r="C88" i="1" s="1"/>
  <c r="C57" i="1"/>
  <c r="F58" i="1"/>
  <c r="F89" i="1" s="1"/>
  <c r="O58" i="1"/>
  <c r="O79" i="1" s="1"/>
  <c r="O80" i="1"/>
  <c r="O81" i="1" s="1"/>
  <c r="M61" i="1"/>
  <c r="F80" i="1"/>
  <c r="F81" i="1" s="1"/>
  <c r="N80" i="1"/>
  <c r="N81" i="1" s="1"/>
  <c r="K68" i="1"/>
  <c r="K69" i="1" s="1"/>
  <c r="G68" i="1"/>
  <c r="G69" i="1" s="1"/>
  <c r="N50" i="1"/>
  <c r="N68" i="1"/>
  <c r="N69" i="1" s="1"/>
  <c r="J50" i="1"/>
  <c r="J68" i="1"/>
  <c r="J69" i="1" s="1"/>
  <c r="M68" i="1"/>
  <c r="M69" i="1" s="1"/>
  <c r="I68" i="1"/>
  <c r="I69" i="1" s="1"/>
  <c r="J72" i="1"/>
  <c r="J73" i="1" s="1"/>
  <c r="D80" i="1"/>
  <c r="D81" i="1" s="1"/>
  <c r="K80" i="1"/>
  <c r="K81" i="1" s="1"/>
  <c r="N72" i="1"/>
  <c r="N73" i="1" s="1"/>
  <c r="H80" i="1"/>
  <c r="H81" i="1" s="1"/>
  <c r="J80" i="1"/>
  <c r="J81" i="1" s="1"/>
  <c r="M80" i="1"/>
  <c r="M81" i="1" s="1"/>
  <c r="L80" i="1"/>
  <c r="L81" i="1" s="1"/>
  <c r="E80" i="1"/>
  <c r="E81" i="1" s="1"/>
  <c r="L68" i="1"/>
  <c r="L69" i="1" s="1"/>
  <c r="F68" i="1"/>
  <c r="F69" i="1" s="1"/>
  <c r="O68" i="1"/>
  <c r="O69" i="1" s="1"/>
  <c r="E68" i="1"/>
  <c r="E69" i="1" s="1"/>
  <c r="H68" i="1"/>
  <c r="H69" i="1" s="1"/>
  <c r="O51" i="1" l="1"/>
  <c r="O59" i="1" s="1"/>
  <c r="M51" i="1"/>
  <c r="M67" i="1" s="1"/>
  <c r="M86" i="1" s="1"/>
  <c r="H51" i="1"/>
  <c r="D51" i="1"/>
  <c r="D67" i="1" s="1"/>
  <c r="D86" i="1" s="1"/>
  <c r="G50" i="1"/>
  <c r="I50" i="1"/>
  <c r="N51" i="1"/>
  <c r="N59" i="1" s="1"/>
  <c r="L51" i="1"/>
  <c r="L59" i="1" s="1"/>
  <c r="K51" i="1"/>
  <c r="K67" i="1" s="1"/>
  <c r="K86" i="1" s="1"/>
  <c r="I51" i="1"/>
  <c r="E51" i="1"/>
  <c r="E67" i="1" s="1"/>
  <c r="E86" i="1" s="1"/>
  <c r="F50" i="1"/>
  <c r="L67" i="1"/>
  <c r="L86" i="1" s="1"/>
  <c r="J67" i="1"/>
  <c r="J86" i="1" s="1"/>
  <c r="H67" i="1"/>
  <c r="H86" i="1" s="1"/>
  <c r="G67" i="1"/>
  <c r="G86" i="1" s="1"/>
  <c r="F67" i="1"/>
  <c r="F86" i="1" s="1"/>
  <c r="L50" i="1"/>
  <c r="D50" i="1"/>
  <c r="O50" i="1"/>
  <c r="M50" i="1"/>
  <c r="E50" i="1"/>
  <c r="H79" i="1"/>
  <c r="D53" i="1"/>
  <c r="D71" i="1" s="1"/>
  <c r="P40" i="1"/>
  <c r="D68" i="1"/>
  <c r="D69" i="1" s="1"/>
  <c r="N76" i="1"/>
  <c r="N77" i="1" s="1"/>
  <c r="D72" i="1"/>
  <c r="D73" i="1" s="1"/>
  <c r="G64" i="1"/>
  <c r="G65" i="1" s="1"/>
  <c r="G72" i="1"/>
  <c r="D64" i="1"/>
  <c r="D65" i="1" s="1"/>
  <c r="H72" i="1"/>
  <c r="H73" i="1" s="1"/>
  <c r="I61" i="1"/>
  <c r="F61" i="1"/>
  <c r="G84" i="1"/>
  <c r="L64" i="1"/>
  <c r="L65" i="1" s="1"/>
  <c r="K76" i="1"/>
  <c r="K77" i="1" s="1"/>
  <c r="M64" i="1"/>
  <c r="M65" i="1" s="1"/>
  <c r="K72" i="1"/>
  <c r="K73" i="1" s="1"/>
  <c r="I89" i="1"/>
  <c r="N33" i="1"/>
  <c r="N4" i="1" s="1"/>
  <c r="I28" i="2"/>
  <c r="E72" i="1"/>
  <c r="E73" i="1" s="1"/>
  <c r="L79" i="1"/>
  <c r="I73" i="1"/>
  <c r="E84" i="1"/>
  <c r="H64" i="1"/>
  <c r="H65" i="1" s="1"/>
  <c r="S10" i="1"/>
  <c r="N84" i="1"/>
  <c r="O88" i="1"/>
  <c r="L33" i="1"/>
  <c r="L4" i="1" s="1"/>
  <c r="K87" i="1"/>
  <c r="S9" i="1"/>
  <c r="K33" i="1"/>
  <c r="K4" i="1" s="1"/>
  <c r="K84" i="1"/>
  <c r="M33" i="1"/>
  <c r="M4" i="1" s="1"/>
  <c r="P39" i="1"/>
  <c r="J84" i="1"/>
  <c r="P42" i="1"/>
  <c r="E79" i="1"/>
  <c r="M79" i="1"/>
  <c r="O84" i="1"/>
  <c r="P38" i="1"/>
  <c r="I64" i="1"/>
  <c r="I65" i="1" s="1"/>
  <c r="K88" i="1"/>
  <c r="B57" i="1"/>
  <c r="C89" i="1" s="1"/>
  <c r="F79" i="1"/>
  <c r="J63" i="1"/>
  <c r="J64" i="1" s="1"/>
  <c r="J65" i="1" s="1"/>
  <c r="N89" i="1"/>
  <c r="N88" i="1"/>
  <c r="P33" i="1"/>
  <c r="J87" i="1"/>
  <c r="G71" i="1"/>
  <c r="G87" i="1"/>
  <c r="L84" i="1"/>
  <c r="G85" i="1"/>
  <c r="J75" i="1"/>
  <c r="J76" i="1" s="1"/>
  <c r="J77" i="1" s="1"/>
  <c r="H84" i="1"/>
  <c r="D61" i="1"/>
  <c r="H87" i="1"/>
  <c r="P41" i="1"/>
  <c r="M88" i="1"/>
  <c r="P78" i="1"/>
  <c r="O71" i="1"/>
  <c r="O72" i="1" s="1"/>
  <c r="O73" i="1" s="1"/>
  <c r="D79" i="1"/>
  <c r="J33" i="1"/>
  <c r="J4" i="1" s="1"/>
  <c r="J79" i="1"/>
  <c r="N63" i="1"/>
  <c r="N64" i="1" s="1"/>
  <c r="N65" i="1" s="1"/>
  <c r="H85" i="1"/>
  <c r="K79" i="1"/>
  <c r="N87" i="1"/>
  <c r="R58" i="1"/>
  <c r="O63" i="1"/>
  <c r="I85" i="1"/>
  <c r="L75" i="1"/>
  <c r="L76" i="1" s="1"/>
  <c r="L77" i="1" s="1"/>
  <c r="S58" i="1"/>
  <c r="L85" i="1"/>
  <c r="J59" i="1"/>
  <c r="R47" i="1"/>
  <c r="L71" i="1"/>
  <c r="L72" i="1" s="1"/>
  <c r="L73" i="1" s="1"/>
  <c r="M71" i="1"/>
  <c r="M72" i="1" s="1"/>
  <c r="M73" i="1" s="1"/>
  <c r="I87" i="1"/>
  <c r="K63" i="1"/>
  <c r="K64" i="1" s="1"/>
  <c r="K65" i="1" s="1"/>
  <c r="I75" i="1"/>
  <c r="M85" i="1"/>
  <c r="P80" i="1"/>
  <c r="Q78" i="1" s="1"/>
  <c r="G89" i="1"/>
  <c r="O89" i="1"/>
  <c r="R56" i="1"/>
  <c r="Q58" i="1"/>
  <c r="P58" i="1"/>
  <c r="O33" i="1"/>
  <c r="R2" i="1" s="1"/>
  <c r="I33" i="1"/>
  <c r="I4" i="1" s="1"/>
  <c r="S13" i="1"/>
  <c r="H33" i="1"/>
  <c r="H4" i="1" s="1"/>
  <c r="P74" i="1"/>
  <c r="G33" i="1"/>
  <c r="G4" i="1" s="1"/>
  <c r="S8" i="1"/>
  <c r="F33" i="1"/>
  <c r="F4" i="1" s="1"/>
  <c r="G88" i="1"/>
  <c r="G75" i="1"/>
  <c r="G76" i="1" s="1"/>
  <c r="G77" i="1" s="1"/>
  <c r="H88" i="1"/>
  <c r="G59" i="1"/>
  <c r="F75" i="1"/>
  <c r="F76" i="1" s="1"/>
  <c r="F77" i="1" s="1"/>
  <c r="F63" i="1"/>
  <c r="F64" i="1" s="1"/>
  <c r="F65" i="1" s="1"/>
  <c r="F85" i="1"/>
  <c r="P37" i="1"/>
  <c r="F87" i="1"/>
  <c r="F71" i="1"/>
  <c r="F72" i="1" s="1"/>
  <c r="F73" i="1" s="1"/>
  <c r="S12" i="1"/>
  <c r="S19" i="1"/>
  <c r="S11" i="1"/>
  <c r="P56" i="1"/>
  <c r="D75" i="1"/>
  <c r="D76" i="1" s="1"/>
  <c r="D77" i="1" s="1"/>
  <c r="D88" i="1"/>
  <c r="Q56" i="1"/>
  <c r="S56" i="1"/>
  <c r="E75" i="1"/>
  <c r="E76" i="1" s="1"/>
  <c r="E77" i="1" s="1"/>
  <c r="D85" i="1"/>
  <c r="P66" i="1"/>
  <c r="E63" i="1"/>
  <c r="E64" i="1" s="1"/>
  <c r="E65" i="1" s="1"/>
  <c r="E33" i="1"/>
  <c r="E4" i="1" s="1"/>
  <c r="P70" i="1"/>
  <c r="D33" i="1"/>
  <c r="D4" i="1" s="1"/>
  <c r="H59" i="1"/>
  <c r="F59" i="1"/>
  <c r="E87" i="1"/>
  <c r="S7" i="1"/>
  <c r="P62" i="1"/>
  <c r="R31" i="1"/>
  <c r="Q31" i="1"/>
  <c r="M59" i="1" l="1"/>
  <c r="R51" i="1"/>
  <c r="O67" i="1"/>
  <c r="O86" i="1" s="1"/>
  <c r="Q51" i="1"/>
  <c r="N67" i="1"/>
  <c r="N86" i="1" s="1"/>
  <c r="P51" i="1"/>
  <c r="S51" i="1"/>
  <c r="I67" i="1"/>
  <c r="I86" i="1" s="1"/>
  <c r="K59" i="1"/>
  <c r="I59" i="1"/>
  <c r="P53" i="1"/>
  <c r="D87" i="1"/>
  <c r="D59" i="1"/>
  <c r="P68" i="1"/>
  <c r="Q66" i="1" s="1"/>
  <c r="I76" i="1"/>
  <c r="I77" i="1" s="1"/>
  <c r="G73" i="1"/>
  <c r="P3" i="1"/>
  <c r="P64" i="1"/>
  <c r="Q62" i="1" s="1"/>
  <c r="O4" i="1"/>
  <c r="P63" i="1"/>
  <c r="P79" i="1"/>
  <c r="P72" i="1"/>
  <c r="Q70" i="1" s="1"/>
  <c r="S47" i="1"/>
  <c r="P71" i="1"/>
  <c r="P75" i="1"/>
  <c r="E85" i="1"/>
  <c r="E59" i="1"/>
  <c r="P47" i="1"/>
  <c r="S31" i="1"/>
  <c r="P67" i="1" l="1"/>
  <c r="P59" i="1"/>
  <c r="P76" i="1"/>
  <c r="Q74" i="1" s="1"/>
  <c r="P82" i="1" l="1"/>
  <c r="Q82" i="1" s="1"/>
  <c r="S33" i="1"/>
  <c r="S3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
Ako dođe do promjene cijene Primjerice jednotarifne struje u 04. mjesecu, promjenom cijene u tablici promijeniti će se i evidentirani trošak od 01. do 03 mjeseca.
Da bismo izbjegli taj problem, treba učiniti sljedeće:
1. U tablici označiti trošak struje prije promjene cijene, u ovom primjeru od 01. do 03. mjeseca (Polja D35 do F35)
2. Kopirati polja (Copy ili CTRL+C)
3. Zalijepiti polja natrag s opcijom "Paste special/Pastte values", tako da ostanu samo brojevi, bez formula.
4. Unijeti novu cijenu struje u tablici u poljima C5/D5/E5.
Cijena će se na ovaj način u ovom primjeru primjenjivati za struju samo od 04. mjeseca na dalje, dok će u prijašnjim mjesecima ostati po starom. U protivnom će promjena cijene struje utjecati i na mjesece prije, na koje se promjena ne odnosi, pa će ispasti da je stvarna potrošnja u slučaju poskupljenja u mjesecima prije bila veća od stvarne.</t>
        </r>
      </text>
    </comment>
    <comment ref="F22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
    stambeni prostor i prostor kojim se koriste neprofitne organizacije - 1,00
    garažni prostor - 1,00
    neizgrađeno građevno zemljište - 0,05</t>
        </r>
      </text>
    </comment>
    <comment ref="A71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
Povijest verzija:
</t>
        </r>
        <r>
          <rPr>
            <sz val="9"/>
            <color indexed="81"/>
            <rFont val="Tahoma"/>
            <family val="2"/>
            <charset val="238"/>
          </rPr>
          <t xml:space="preserve">v1.5.
- Ispravljeni izmijenjeni linkovi na važeće cjenike
- Dodano polje za unos prosječne donje ogrijevne vrijednosti plina, na stranici "Unos cijena"
- Unaprijeđena formula za izračun cijene plina
- Unesene cijene plina važeće od 01.10.2017.
v1.4.
- Dodan godišnji prosjek potrošnje ljetne i zimske sezone. Korisno za planiranje paušala.
- Ispravljeno neispravno zbrajanje plaćenih računa za vodu i komunalno.
v1.3.
- Popravljen način obračuna struje.
- Dodana mogućnost neobveze plaćanja računa za određeni mjesec. Npr ako je bila preplata prošle godine za struju, i HEP je oslobodio korisnika plaćanja prva tri mjeseca, ako se upiše iznos 0 kn za taj mjesec, algoritam to neće tretirati kao neplaćeni račun, te neće prikazati dug.
v1.2.
- Dodano polje za evidenciju računa na kojem je godišnji obračun
- Unos stanja brojila: omogućeno zbrajanje potrošnje za sve mjesece
v1.1.
- Dodana mogućnost obračuna za dvotarifnu struju
- Kod unosa cijena u poljima E23-E25 uklonjene nepotrebne oznake m2.
- Kod obračuna razlike između paušala i potrošnje, u redovima 59,63,67, broj nije pocrvenio ako je račun još neplaćen. - ispravljeno.
- Dodani koeficijenti zone i namjene kod komunalne naknade
- Dodana opcija unosa pričuve u izračun komunalne naknade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B129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
Povijest verzija:
</t>
        </r>
        <r>
          <rPr>
            <sz val="9"/>
            <color indexed="81"/>
            <rFont val="Tahoma"/>
            <family val="2"/>
            <charset val="238"/>
          </rPr>
          <t xml:space="preserve">v1.8.
- Tablica konvertirana u EUR. (Cijene s lista "Unos cijena" su samo konvertirane, ali ne i ispraljene).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</rPr>
          <t>v1.7.
- ispravljenjo zbrajanje potrošnje vode u m3.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</rPr>
          <t xml:space="preserve">v1.6.
- Dodana mogućnost unosa Podataka s računa za Plin.
- Izmijenjene poveznice za dostave stanja, u skladu s promjenama.
- Sitne izmjene.
</t>
        </r>
        <r>
          <rPr>
            <sz val="9"/>
            <color indexed="81"/>
            <rFont val="Tahoma"/>
            <family val="2"/>
            <charset val="238"/>
          </rPr>
          <t xml:space="preserve">
v1.5.
- Ispravljeni izmijenjeni linkovi na važeće cjenike
- Dodano polje za unos prosječne donje ogrijevne vrijednosti plina, na stranici "Unos cijena"
- Unaprijeđena formula za izračun cijene plina
- Unesene cijene plina važeće od 01.10.2017.
v1.4.
- Dodan godišnji prosjek potrošnje ljetne i zimske sezone. Korisno za planiranje paušala.
- Ispravljeno neispravno zbrajanje plaćenih računa za vodu i komunalno.
v1.3.
- Popravljen način obračuna struje.
- Dodana mogućnost neobveze plaćanja računa za određeni mjesec. Npr ako je bila preplata prošle godine za struju, i HEP je oslobodio korisnika plaćanja prva tri mjeseca, ako se upiše iznos 0 kn za taj mjesec, algoritam to neće tretirati kao neplaćeni račun, te neće prikazati dug.
v1.2.
- Dodano polje za evidenciju računa na kojem je godišnji obračun
- Unos stanja brojila: omogućeno zbrajanje potrošnje za sve mjesece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v1.1.
- Dodana mogućnost obračuna za dvotarifnu struju
- Kod unosa cijena u poljima E23-E25 uklonjene nepotrebne oznake m2.
- Kod obračuna razlike između paušala i potrošnje, u redovima 59,63,67, broj nije pocrvenio ako je račun još neplaćen. - ispravljeno.
- Dodani koeficijenti zone i namjene kod komunalne naknade
- Dodana opcija unosa pričuve u izračun komunalne naknade
</t>
        </r>
      </text>
    </comment>
  </commentList>
</comments>
</file>

<file path=xl/sharedStrings.xml><?xml version="1.0" encoding="utf-8"?>
<sst xmlns="http://schemas.openxmlformats.org/spreadsheetml/2006/main" count="293" uniqueCount="167">
  <si>
    <t>Fiksni</t>
  </si>
  <si>
    <t>Varijabilni</t>
  </si>
  <si>
    <t>Komunalna naknada</t>
  </si>
  <si>
    <t>Naknada za uređenje voda</t>
  </si>
  <si>
    <t>Jedinica</t>
  </si>
  <si>
    <t>kWh</t>
  </si>
  <si>
    <t>Površina</t>
  </si>
  <si>
    <t>Uk. fiksni</t>
  </si>
  <si>
    <t>1. mj.</t>
  </si>
  <si>
    <t>2. mj.</t>
  </si>
  <si>
    <t>3. mj.</t>
  </si>
  <si>
    <t>4. mj.</t>
  </si>
  <si>
    <t>5. mj.</t>
  </si>
  <si>
    <t>6. mj.</t>
  </si>
  <si>
    <t>7. mj.</t>
  </si>
  <si>
    <t>8. mj.</t>
  </si>
  <si>
    <t>9. mj.</t>
  </si>
  <si>
    <t>10. mj.</t>
  </si>
  <si>
    <t>11. mj.</t>
  </si>
  <si>
    <t>12. mj.</t>
  </si>
  <si>
    <t>kW</t>
  </si>
  <si>
    <t>Zbrojeno komunalno:</t>
  </si>
  <si>
    <t>Sveukupno mjesečno</t>
  </si>
  <si>
    <t>Stanje brojila na dan</t>
  </si>
  <si>
    <t>Što ako se promijeni cijena?</t>
  </si>
  <si>
    <r>
      <t>m</t>
    </r>
    <r>
      <rPr>
        <vertAlign val="superscript"/>
        <sz val="11"/>
        <color indexed="8"/>
        <rFont val="Calibri"/>
        <family val="2"/>
        <charset val="238"/>
      </rPr>
      <t>2</t>
    </r>
  </si>
  <si>
    <r>
      <t>m</t>
    </r>
    <r>
      <rPr>
        <vertAlign val="superscript"/>
        <sz val="11"/>
        <color indexed="8"/>
        <rFont val="Calibri"/>
        <family val="2"/>
        <charset val="238"/>
      </rPr>
      <t>3</t>
    </r>
  </si>
  <si>
    <t>www.progreso.hr</t>
  </si>
  <si>
    <t>Ukupno po stvarnoj potrošnji</t>
  </si>
  <si>
    <t>Komunalno (Zbrojeni račun)</t>
  </si>
  <si>
    <t>Razlika Paušala i potrošnje</t>
  </si>
  <si>
    <t>Razlika struja</t>
  </si>
  <si>
    <t>Razlika voda</t>
  </si>
  <si>
    <t>Razlika plin</t>
  </si>
  <si>
    <t>HEP</t>
  </si>
  <si>
    <t>VIO</t>
  </si>
  <si>
    <t>HEP toplinarstvo</t>
  </si>
  <si>
    <t>GPZ</t>
  </si>
  <si>
    <t>Hrvatske vode</t>
  </si>
  <si>
    <t>MGIPU</t>
  </si>
  <si>
    <t>HEP moj račun</t>
  </si>
  <si>
    <t>Moj VIO</t>
  </si>
  <si>
    <t>GPZ dojava stanja plinomjera</t>
  </si>
  <si>
    <t>Dojava stanja brojila</t>
  </si>
  <si>
    <t xml:space="preserve">01 5552 620 </t>
  </si>
  <si>
    <t>Ukupno</t>
  </si>
  <si>
    <t>Mjesečni računi (Paušali)</t>
  </si>
  <si>
    <t xml:space="preserve">           Isprobajte naš kreditni upitnik. Kontaktirat ćemo vas unutar 24 sata.</t>
  </si>
  <si>
    <t>Napomena</t>
  </si>
  <si>
    <t>Unos stanja brojila</t>
  </si>
  <si>
    <t>Evidencija računa</t>
  </si>
  <si>
    <t>Stvarna potrošnja po brojilu</t>
  </si>
  <si>
    <t>Potrošnja za mjesec</t>
  </si>
  <si>
    <t>Razlika između paušala i potrošnje</t>
  </si>
  <si>
    <t>Pričuva</t>
  </si>
  <si>
    <t>Model</t>
  </si>
  <si>
    <t>HEP plavi</t>
  </si>
  <si>
    <t>TG3 Zagreb</t>
  </si>
  <si>
    <t>Struja</t>
  </si>
  <si>
    <t>Voda</t>
  </si>
  <si>
    <t>Grijanje energija</t>
  </si>
  <si>
    <t>Grijanje snaga</t>
  </si>
  <si>
    <t>Plin</t>
  </si>
  <si>
    <t>TM1</t>
  </si>
  <si>
    <t>Čistoća</t>
  </si>
  <si>
    <t>Bez hladnog pogona</t>
  </si>
  <si>
    <t>Površina nekretnine</t>
  </si>
  <si>
    <t>Ostale obveze</t>
  </si>
  <si>
    <t>Cjenik</t>
  </si>
  <si>
    <t>Toplinarstvo</t>
  </si>
  <si>
    <t>Komunalno</t>
  </si>
  <si>
    <t>Zakupljena snaga</t>
  </si>
  <si>
    <t>Cijena</t>
  </si>
  <si>
    <t>Snaga</t>
  </si>
  <si>
    <t>Snaga ukupno:</t>
  </si>
  <si>
    <t>Razlika toplinarstvo</t>
  </si>
  <si>
    <t>Potrošeno po brojilu</t>
  </si>
  <si>
    <t>Plaćeno</t>
  </si>
  <si>
    <t>Neplaćeno</t>
  </si>
  <si>
    <t>Ukupno mjesečno</t>
  </si>
  <si>
    <t>Godišnji obračun</t>
  </si>
  <si>
    <r>
      <t xml:space="preserve">Paušal </t>
    </r>
    <r>
      <rPr>
        <b/>
        <sz val="11"/>
        <color indexed="8"/>
        <rFont val="Calibri"/>
        <family val="2"/>
        <charset val="238"/>
      </rPr>
      <t>voda</t>
    </r>
  </si>
  <si>
    <r>
      <t xml:space="preserve">Paušal </t>
    </r>
    <r>
      <rPr>
        <b/>
        <sz val="11"/>
        <color indexed="8"/>
        <rFont val="Calibri"/>
        <family val="2"/>
        <charset val="238"/>
      </rPr>
      <t>plin</t>
    </r>
  </si>
  <si>
    <r>
      <t xml:space="preserve">Paušal </t>
    </r>
    <r>
      <rPr>
        <b/>
        <sz val="11"/>
        <color indexed="8"/>
        <rFont val="Calibri"/>
        <family val="2"/>
        <charset val="238"/>
      </rPr>
      <t>toplinarstvo</t>
    </r>
  </si>
  <si>
    <t>* Podesite kalendar da vas na kraju svakog mjeseca podsjeti na očitavanje brojila.</t>
  </si>
  <si>
    <t>* Podsjetnik: Pospremiti račune u fascikl za račune, spajalicom spojiti plaćene odreske iste vrste, Još neplaćene račune upišite s negativnim predznakom - znak minus. Kad se plate, izbrišite minus.</t>
  </si>
  <si>
    <t>»</t>
  </si>
  <si>
    <t>Znate li koji odabrati?</t>
  </si>
  <si>
    <t xml:space="preserve">Ušteda na optimalno odabranom gotovinskom kreditu </t>
  </si>
  <si>
    <t>concept &amp; design by Miroslav Medurić</t>
  </si>
  <si>
    <t>Status preplata/Dug</t>
  </si>
  <si>
    <t>God. status</t>
  </si>
  <si>
    <t>Paušal=plaćeni računi; Potrošeno=iz tablice iznad; Razlika=razlika plaćenog i stvarno potrošenog; Status=dug ili preplata prema dobavljaču.</t>
  </si>
  <si>
    <t>Ukupna god. razlika paušala i brojila za sve režije:</t>
  </si>
  <si>
    <t>Komentar</t>
  </si>
  <si>
    <t>Upišite nazive ostalih mjesečnih troškova poput telefona, mobilnih usluga i sl.</t>
  </si>
  <si>
    <t>-</t>
  </si>
  <si>
    <t>Struja jednotarifna</t>
  </si>
  <si>
    <t>Struja dvotarifna</t>
  </si>
  <si>
    <t>HEP bijeli viša t.</t>
  </si>
  <si>
    <t>HEP bijeli niža t.</t>
  </si>
  <si>
    <t>Zima: 07-21, Ljeto: od 08-22 h</t>
  </si>
  <si>
    <t>Zima: 21-07, Ljeto: od 22-08 h</t>
  </si>
  <si>
    <t>00-24 h</t>
  </si>
  <si>
    <t>Struja dvotatrifna (Viša tarifa)</t>
  </si>
  <si>
    <t>Struja dvotatrifna (Niža tarifa)</t>
  </si>
  <si>
    <r>
      <t xml:space="preserve">Paušal </t>
    </r>
    <r>
      <rPr>
        <b/>
        <sz val="11"/>
        <color indexed="8"/>
        <rFont val="Calibri"/>
        <family val="2"/>
        <charset val="238"/>
      </rPr>
      <t>struja - jednoatrifna</t>
    </r>
  </si>
  <si>
    <t>Ukupno potrošeno po brojilu</t>
  </si>
  <si>
    <r>
      <t xml:space="preserve">Paušal </t>
    </r>
    <r>
      <rPr>
        <b/>
        <sz val="11"/>
        <color indexed="8"/>
        <rFont val="Calibri"/>
        <family val="2"/>
        <charset val="238"/>
      </rPr>
      <t>struja - dvotarifna</t>
    </r>
  </si>
  <si>
    <t>* Predefinirane postavke su za grad Zagreb, kategorija kućanstva. Prije korištenja tablice molimo provjerite ispravnost unešenih cijena u skladu s vašim tarifama.</t>
  </si>
  <si>
    <t>Koef. zone</t>
  </si>
  <si>
    <t>Koef. namjene</t>
  </si>
  <si>
    <t>S odvodnjom</t>
  </si>
  <si>
    <t>Ako nemate koeficijent zone i namjene, ostavite 1,00.</t>
  </si>
  <si>
    <t>Obračun razlike</t>
  </si>
  <si>
    <t>Ukup. g. razl. paušala i brojila:</t>
  </si>
  <si>
    <t>Ne preplaćujte svoje kredite!</t>
  </si>
  <si>
    <t>Naknada</t>
  </si>
  <si>
    <t>Struja dvotarifna ukupno</t>
  </si>
  <si>
    <t>Struja dvotarifna cijena</t>
  </si>
  <si>
    <t>Još neplaćene račune upišite s negativnim predznakom. Npr. -300. Kad se plate, izbrišite minus. Lipe odvajajte zarezom. Ako nema obveze plaćanja za mjesec, upišite 0.</t>
  </si>
  <si>
    <t>Uk prosjek</t>
  </si>
  <si>
    <t>Ljetna sezona</t>
  </si>
  <si>
    <t>Zimska sezona</t>
  </si>
  <si>
    <t>Godišnji prosjek potrošnje</t>
  </si>
  <si>
    <t>*godišnji prosjek je koristan tek nakon punih godinu dana</t>
  </si>
  <si>
    <t>Hds, pros</t>
  </si>
  <si>
    <r>
      <t xml:space="preserve">* Upišite svoju prosječnu izmjerenu donju ogrjevnu vrijednost plina, utvrđenu za obračunsko razdoblje, zaokruženu na šest decimalnih mjesta, pod </t>
    </r>
    <r>
      <rPr>
        <b/>
        <sz val="11"/>
        <color theme="0" tint="-0.499984740745262"/>
        <rFont val="Calibri"/>
        <family val="2"/>
        <charset val="238"/>
        <scheme val="minor"/>
      </rPr>
      <t>Hds, pros</t>
    </r>
  </si>
  <si>
    <t>Sm2</t>
  </si>
  <si>
    <t>v 1.5.</t>
  </si>
  <si>
    <t>Svakog zadnjeg u mjesecu upišite stanje brojila za režije koje plaćate. Ako se voda prijavi do 27 - 30/31, bit će obračunata za tekući mjesec.</t>
  </si>
  <si>
    <t>Šifra Kupca</t>
  </si>
  <si>
    <t>OMM</t>
  </si>
  <si>
    <t>1.1.</t>
  </si>
  <si>
    <t>31.1.</t>
  </si>
  <si>
    <t>28.2.</t>
  </si>
  <si>
    <t>31.3.</t>
  </si>
  <si>
    <t>30.4.</t>
  </si>
  <si>
    <t>31.5.</t>
  </si>
  <si>
    <t>30.6.</t>
  </si>
  <si>
    <t>31.7.</t>
  </si>
  <si>
    <t>31.8.</t>
  </si>
  <si>
    <t>30.9.</t>
  </si>
  <si>
    <t>31.10.</t>
  </si>
  <si>
    <t>30.11.</t>
  </si>
  <si>
    <t>31.12.</t>
  </si>
  <si>
    <r>
      <t xml:space="preserve">2008 - 2023 | </t>
    </r>
    <r>
      <rPr>
        <sz val="11"/>
        <color indexed="57"/>
        <rFont val="Calibri"/>
        <family val="2"/>
        <charset val="238"/>
      </rPr>
      <t>© Progreso grupa - Pametnije u kredit | Trakošćanska 30, Zagreb |  01 5552 620</t>
    </r>
  </si>
  <si>
    <t>Ako ne plaćate pričuvu, izbrišite 0,20 €</t>
  </si>
  <si>
    <t>može dosegnuti i do 5.000 €!</t>
  </si>
  <si>
    <t>€</t>
  </si>
  <si>
    <t>Automatski prikaz stvarne potrošnje u €, prema očitanju brojila. Cijene moraju biti ispravno postavljene na listu "Unos cijena", prema tarifama koje koristite.</t>
  </si>
  <si>
    <t>v 1.8.</t>
  </si>
  <si>
    <r>
      <t xml:space="preserve">2008 - 2024 | </t>
    </r>
    <r>
      <rPr>
        <sz val="11"/>
        <color indexed="57"/>
        <rFont val="Calibri"/>
        <family val="2"/>
        <charset val="238"/>
      </rPr>
      <t>© Progreso grupa - Pametnije u kredit | Trakošćanska 30, Zagreb |  01 5552 620</t>
    </r>
  </si>
  <si>
    <t>Trakošćanska 30, Zagreb</t>
  </si>
  <si>
    <t>1 Jan/Sij</t>
  </si>
  <si>
    <t>2 Velj/Feb</t>
  </si>
  <si>
    <t>3 Mar/Ozu</t>
  </si>
  <si>
    <t>4 Apr/Tra</t>
  </si>
  <si>
    <t>5 May/Svi</t>
  </si>
  <si>
    <t>6 Jun/Lip</t>
  </si>
  <si>
    <t>7 Jul/Srp</t>
  </si>
  <si>
    <t>8 Aug/Kol</t>
  </si>
  <si>
    <t>9 Sep/Ruj</t>
  </si>
  <si>
    <t>10 Oct/Lis</t>
  </si>
  <si>
    <t>11 Nov/Stu</t>
  </si>
  <si>
    <t>12 Dec/Pros</t>
  </si>
  <si>
    <t>(Ne postoji mogućnost dojave)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</si>
</sst>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  <numFmt numFmtId="165" formatCode="#,##0_ ;\-#,##0\ "/>
    <numFmt numFmtId="166" formatCode="#,##0.00_ ;\-#,##0.00\ "/>
    <numFmt numFmtId="167" formatCode="_-* #,##0.000\ &quot;kn&quot;_-;\-* #,##0.000\ &quot;kn&quot;_-;_-* &quot;-&quot;??\ &quot;kn&quot;_-;_-@_-"/>
    <numFmt numFmtId="168" formatCode="#,##0.000000_ ;\-#,##0.000000\ "/>
    <numFmt numFmtId="169" formatCode="_-* #,##0.00\ [$€-1]_-;\-* #,##0.00\ [$€-1]_-;_-* &quot;-&quot;??\ [$€-1]_-;_-@_-"/>
    <numFmt numFmtId="170" formatCode="_-* #,##0.000\ [$€-1]_-;\-* #,##0.000\ [$€-1]_-;_-* &quot;-&quot;??\ [$€-1]_-;_-@_-"/>
    <numFmt numFmtId="171" formatCode="_-* #,##0.0000\ [$€-1]_-;\-* #,##0.0000\ [$€-1]_-;_-* &quot;-&quot;??\ [$€-1]_-;_-@_-"/>
    <numFmt numFmtId="172" formatCode="_-* #,##0.00000\ [$€-1]_-;\-* #,##0.00000\ [$€-1]_-;_-* &quot;-&quot;??\ [$€-1]_-;_-@_-"/>
    <numFmt numFmtId="173" formatCode="_-* #,##0.000000\ [$€-1]_-;\-* #,##0.000000\ [$€-1]_-;_-* &quot;-&quot;??\ [$€-1]_-;_-@_-"/>
  </numFmts>
  <fonts count="4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9"/>
      <color indexed="81"/>
      <name val="Tahoma"/>
      <family val="2"/>
      <charset val="238"/>
    </font>
    <font>
      <vertAlign val="superscript"/>
      <sz val="11"/>
      <color indexed="8"/>
      <name val="Calibri"/>
      <family val="2"/>
      <charset val="238"/>
    </font>
    <font>
      <sz val="11"/>
      <color indexed="57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22"/>
      <color theme="9" tint="-0.499984740745262"/>
      <name val="Calibri"/>
      <family val="2"/>
      <charset val="238"/>
      <scheme val="minor"/>
    </font>
    <font>
      <sz val="22"/>
      <color theme="7" tint="-0.499984740745262"/>
      <name val="Calibri"/>
      <family val="2"/>
      <charset val="238"/>
      <scheme val="minor"/>
    </font>
    <font>
      <sz val="11"/>
      <color theme="7" tint="-0.499984740745262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1"/>
      <color theme="7" tint="-0.499984740745262"/>
      <name val="Calibri"/>
      <family val="2"/>
      <charset val="238"/>
      <scheme val="minor"/>
    </font>
    <font>
      <sz val="22"/>
      <color theme="5" tint="-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5" tint="-0.499984740745262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sz val="22"/>
      <color theme="8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sz val="11"/>
      <color theme="5" tint="-0.499984740745262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26"/>
      <color theme="4" tint="-0.499984740745262"/>
      <name val="Calibri"/>
      <family val="2"/>
      <charset val="238"/>
    </font>
    <font>
      <b/>
      <sz val="11"/>
      <color theme="3" tint="-0.499984740745262"/>
      <name val="Calibri"/>
      <family val="2"/>
      <charset val="238"/>
      <scheme val="minor"/>
    </font>
    <font>
      <b/>
      <sz val="11"/>
      <color theme="2" tint="-0.89999084444715716"/>
      <name val="Calibri"/>
      <family val="2"/>
      <charset val="238"/>
      <scheme val="minor"/>
    </font>
    <font>
      <b/>
      <sz val="16"/>
      <color theme="5" tint="-0.249977111117893"/>
      <name val="Calibri"/>
      <family val="2"/>
      <charset val="238"/>
      <scheme val="minor"/>
    </font>
    <font>
      <sz val="11"/>
      <color theme="1" tint="0.249977111117893"/>
      <name val="Calibri"/>
      <family val="2"/>
      <charset val="238"/>
      <scheme val="minor"/>
    </font>
    <font>
      <sz val="14"/>
      <color theme="9" tint="-0.249977111117893"/>
      <name val="Calibri"/>
      <family val="2"/>
      <charset val="238"/>
      <scheme val="minor"/>
    </font>
    <font>
      <b/>
      <sz val="12"/>
      <color theme="1" tint="0.249977111117893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sz val="10"/>
      <color theme="0" tint="-0.249977111117893"/>
      <name val="Calibri"/>
      <family val="2"/>
      <charset val="238"/>
      <scheme val="minor"/>
    </font>
    <font>
      <sz val="11"/>
      <color theme="9" tint="0.39997558519241921"/>
      <name val="Calibri"/>
      <family val="2"/>
      <charset val="238"/>
      <scheme val="minor"/>
    </font>
    <font>
      <sz val="9"/>
      <color theme="9" tint="-0.499984740745262"/>
      <name val="Calibri"/>
      <family val="2"/>
      <charset val="238"/>
      <scheme val="minor"/>
    </font>
    <font>
      <u/>
      <sz val="11"/>
      <color theme="9" tint="-0.499984740745262"/>
      <name val="Calibri"/>
      <family val="2"/>
      <charset val="238"/>
      <scheme val="minor"/>
    </font>
    <font>
      <sz val="9"/>
      <color theme="7" tint="-0.499984740745262"/>
      <name val="Calibri"/>
      <family val="2"/>
      <charset val="238"/>
      <scheme val="minor"/>
    </font>
    <font>
      <sz val="26"/>
      <color theme="8" tint="-0.499984740745262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 tint="0.34998626667073579"/>
      <name val="Calibri"/>
      <family val="2"/>
      <charset val="238"/>
      <scheme val="minor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/>
      <bottom style="thin">
        <color theme="0" tint="-0.34998626667073579"/>
      </bottom>
      <diagonal/>
    </border>
    <border>
      <left style="double">
        <color theme="0" tint="-0.34998626667073579"/>
      </left>
      <right style="double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40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44" fontId="6" fillId="2" borderId="1" xfId="1" applyFont="1" applyFill="1" applyBorder="1" applyProtection="1">
      <protection locked="0"/>
    </xf>
    <xf numFmtId="0" fontId="0" fillId="0" borderId="0" xfId="0" applyProtection="1">
      <protection hidden="1"/>
    </xf>
    <xf numFmtId="0" fontId="9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0" fillId="5" borderId="3" xfId="0" applyFill="1" applyBorder="1" applyProtection="1">
      <protection hidden="1"/>
    </xf>
    <xf numFmtId="0" fontId="0" fillId="5" borderId="0" xfId="0" applyFill="1" applyProtection="1">
      <protection hidden="1"/>
    </xf>
    <xf numFmtId="0" fontId="0" fillId="6" borderId="3" xfId="0" applyFill="1" applyBorder="1" applyProtection="1">
      <protection hidden="1"/>
    </xf>
    <xf numFmtId="44" fontId="0" fillId="6" borderId="1" xfId="0" applyNumberFormat="1" applyFill="1" applyBorder="1" applyAlignment="1" applyProtection="1">
      <alignment horizontal="center"/>
      <protection hidden="1"/>
    </xf>
    <xf numFmtId="0" fontId="0" fillId="6" borderId="0" xfId="0" applyFill="1" applyProtection="1">
      <protection hidden="1"/>
    </xf>
    <xf numFmtId="44" fontId="0" fillId="0" borderId="0" xfId="0" applyNumberFormat="1" applyProtection="1">
      <protection hidden="1"/>
    </xf>
    <xf numFmtId="0" fontId="0" fillId="5" borderId="4" xfId="0" applyFill="1" applyBorder="1" applyAlignment="1" applyProtection="1">
      <alignment horizontal="center"/>
      <protection hidden="1"/>
    </xf>
    <xf numFmtId="0" fontId="0" fillId="5" borderId="0" xfId="0" applyFill="1" applyAlignment="1" applyProtection="1">
      <alignment horizontal="center"/>
      <protection hidden="1"/>
    </xf>
    <xf numFmtId="0" fontId="0" fillId="5" borderId="5" xfId="0" applyFill="1" applyBorder="1" applyAlignment="1" applyProtection="1">
      <alignment horizontal="center"/>
      <protection hidden="1"/>
    </xf>
    <xf numFmtId="0" fontId="0" fillId="6" borderId="5" xfId="0" applyFill="1" applyBorder="1" applyAlignment="1" applyProtection="1">
      <alignment horizontal="center"/>
      <protection hidden="1"/>
    </xf>
    <xf numFmtId="0" fontId="0" fillId="6" borderId="4" xfId="0" applyFill="1" applyBorder="1" applyAlignment="1" applyProtection="1">
      <alignment horizontal="center"/>
      <protection hidden="1"/>
    </xf>
    <xf numFmtId="44" fontId="0" fillId="5" borderId="2" xfId="0" applyNumberFormat="1" applyFill="1" applyBorder="1" applyProtection="1">
      <protection hidden="1"/>
    </xf>
    <xf numFmtId="44" fontId="0" fillId="6" borderId="2" xfId="0" applyNumberFormat="1" applyFill="1" applyBorder="1" applyProtection="1">
      <protection hidden="1"/>
    </xf>
    <xf numFmtId="14" fontId="0" fillId="0" borderId="0" xfId="0" applyNumberFormat="1" applyProtection="1">
      <protection hidden="1"/>
    </xf>
    <xf numFmtId="164" fontId="0" fillId="0" borderId="0" xfId="0" applyNumberFormat="1" applyProtection="1">
      <protection hidden="1"/>
    </xf>
    <xf numFmtId="0" fontId="0" fillId="4" borderId="8" xfId="0" applyFill="1" applyBorder="1" applyProtection="1">
      <protection hidden="1"/>
    </xf>
    <xf numFmtId="0" fontId="11" fillId="4" borderId="8" xfId="0" applyFont="1" applyFill="1" applyBorder="1" applyProtection="1">
      <protection hidden="1"/>
    </xf>
    <xf numFmtId="0" fontId="0" fillId="7" borderId="0" xfId="0" applyFill="1" applyProtection="1">
      <protection hidden="1"/>
    </xf>
    <xf numFmtId="0" fontId="12" fillId="8" borderId="8" xfId="0" applyFont="1" applyFill="1" applyBorder="1" applyProtection="1">
      <protection hidden="1"/>
    </xf>
    <xf numFmtId="0" fontId="8" fillId="4" borderId="0" xfId="0" applyFont="1" applyFill="1" applyAlignment="1" applyProtection="1">
      <alignment horizontal="center"/>
      <protection hidden="1"/>
    </xf>
    <xf numFmtId="0" fontId="0" fillId="4" borderId="9" xfId="0" applyFill="1" applyBorder="1" applyAlignment="1" applyProtection="1">
      <alignment horizontal="center"/>
      <protection hidden="1"/>
    </xf>
    <xf numFmtId="0" fontId="13" fillId="7" borderId="8" xfId="0" applyFont="1" applyFill="1" applyBorder="1" applyProtection="1">
      <protection hidden="1"/>
    </xf>
    <xf numFmtId="0" fontId="14" fillId="7" borderId="0" xfId="0" applyFont="1" applyFill="1" applyProtection="1">
      <protection hidden="1"/>
    </xf>
    <xf numFmtId="0" fontId="15" fillId="9" borderId="10" xfId="0" applyFont="1" applyFill="1" applyBorder="1" applyProtection="1">
      <protection hidden="1"/>
    </xf>
    <xf numFmtId="14" fontId="15" fillId="9" borderId="11" xfId="0" applyNumberFormat="1" applyFont="1" applyFill="1" applyBorder="1" applyAlignment="1" applyProtection="1">
      <alignment horizontal="center"/>
      <protection hidden="1"/>
    </xf>
    <xf numFmtId="14" fontId="15" fillId="9" borderId="1" xfId="0" applyNumberFormat="1" applyFont="1" applyFill="1" applyBorder="1" applyAlignment="1" applyProtection="1">
      <alignment horizontal="center"/>
      <protection hidden="1"/>
    </xf>
    <xf numFmtId="0" fontId="16" fillId="10" borderId="10" xfId="0" applyFont="1" applyFill="1" applyBorder="1" applyProtection="1">
      <protection hidden="1"/>
    </xf>
    <xf numFmtId="14" fontId="16" fillId="10" borderId="12" xfId="0" applyNumberFormat="1" applyFont="1" applyFill="1" applyBorder="1" applyAlignment="1" applyProtection="1">
      <alignment horizontal="center"/>
      <protection hidden="1"/>
    </xf>
    <xf numFmtId="14" fontId="16" fillId="10" borderId="5" xfId="0" applyNumberFormat="1" applyFont="1" applyFill="1" applyBorder="1" applyAlignment="1" applyProtection="1">
      <alignment horizontal="center"/>
      <protection hidden="1"/>
    </xf>
    <xf numFmtId="0" fontId="17" fillId="11" borderId="8" xfId="0" applyFont="1" applyFill="1" applyBorder="1" applyProtection="1">
      <protection hidden="1"/>
    </xf>
    <xf numFmtId="165" fontId="6" fillId="2" borderId="1" xfId="1" applyNumberFormat="1" applyFont="1" applyFill="1" applyBorder="1" applyAlignment="1" applyProtection="1">
      <alignment horizontal="center"/>
      <protection locked="0"/>
    </xf>
    <xf numFmtId="166" fontId="6" fillId="2" borderId="1" xfId="1" applyNumberFormat="1" applyFont="1" applyFill="1" applyBorder="1" applyAlignment="1" applyProtection="1">
      <alignment horizontal="center"/>
      <protection locked="0"/>
    </xf>
    <xf numFmtId="0" fontId="8" fillId="5" borderId="13" xfId="0" applyFont="1" applyFill="1" applyBorder="1" applyProtection="1">
      <protection hidden="1"/>
    </xf>
    <xf numFmtId="0" fontId="8" fillId="6" borderId="13" xfId="0" applyFont="1" applyFill="1" applyBorder="1" applyProtection="1">
      <protection hidden="1"/>
    </xf>
    <xf numFmtId="14" fontId="8" fillId="12" borderId="11" xfId="0" applyNumberFormat="1" applyFont="1" applyFill="1" applyBorder="1" applyAlignment="1" applyProtection="1">
      <alignment horizontal="center"/>
      <protection hidden="1"/>
    </xf>
    <xf numFmtId="14" fontId="8" fillId="8" borderId="0" xfId="0" applyNumberFormat="1" applyFont="1" applyFill="1" applyAlignment="1" applyProtection="1">
      <alignment horizontal="center"/>
      <protection hidden="1"/>
    </xf>
    <xf numFmtId="44" fontId="8" fillId="8" borderId="0" xfId="0" applyNumberFormat="1" applyFont="1" applyFill="1" applyAlignment="1" applyProtection="1">
      <alignment horizontal="center"/>
      <protection hidden="1"/>
    </xf>
    <xf numFmtId="14" fontId="8" fillId="8" borderId="1" xfId="0" applyNumberFormat="1" applyFont="1" applyFill="1" applyBorder="1" applyAlignment="1" applyProtection="1">
      <alignment horizontal="center"/>
      <protection hidden="1"/>
    </xf>
    <xf numFmtId="14" fontId="8" fillId="11" borderId="1" xfId="0" applyNumberFormat="1" applyFont="1" applyFill="1" applyBorder="1" applyAlignment="1" applyProtection="1">
      <alignment horizontal="center"/>
      <protection hidden="1"/>
    </xf>
    <xf numFmtId="14" fontId="8" fillId="7" borderId="1" xfId="0" applyNumberFormat="1" applyFont="1" applyFill="1" applyBorder="1" applyAlignment="1" applyProtection="1">
      <alignment horizontal="center"/>
      <protection hidden="1"/>
    </xf>
    <xf numFmtId="14" fontId="8" fillId="12" borderId="9" xfId="0" applyNumberFormat="1" applyFont="1" applyFill="1" applyBorder="1" applyAlignment="1" applyProtection="1">
      <alignment horizontal="center"/>
      <protection hidden="1"/>
    </xf>
    <xf numFmtId="0" fontId="16" fillId="10" borderId="1" xfId="0" applyFont="1" applyFill="1" applyBorder="1" applyProtection="1">
      <protection hidden="1"/>
    </xf>
    <xf numFmtId="14" fontId="16" fillId="10" borderId="11" xfId="0" applyNumberFormat="1" applyFont="1" applyFill="1" applyBorder="1" applyAlignment="1" applyProtection="1">
      <alignment horizontal="center"/>
      <protection hidden="1"/>
    </xf>
    <xf numFmtId="0" fontId="19" fillId="3" borderId="10" xfId="0" applyFont="1" applyFill="1" applyBorder="1" applyProtection="1">
      <protection hidden="1"/>
    </xf>
    <xf numFmtId="14" fontId="19" fillId="3" borderId="14" xfId="0" applyNumberFormat="1" applyFont="1" applyFill="1" applyBorder="1" applyAlignment="1" applyProtection="1">
      <alignment horizontal="center"/>
      <protection hidden="1"/>
    </xf>
    <xf numFmtId="14" fontId="19" fillId="3" borderId="1" xfId="0" applyNumberFormat="1" applyFont="1" applyFill="1" applyBorder="1" applyAlignment="1" applyProtection="1">
      <alignment horizontal="center"/>
      <protection hidden="1"/>
    </xf>
    <xf numFmtId="0" fontId="20" fillId="13" borderId="15" xfId="0" applyFont="1" applyFill="1" applyBorder="1" applyProtection="1">
      <protection hidden="1"/>
    </xf>
    <xf numFmtId="0" fontId="15" fillId="12" borderId="13" xfId="0" applyFont="1" applyFill="1" applyBorder="1" applyProtection="1">
      <protection hidden="1"/>
    </xf>
    <xf numFmtId="0" fontId="15" fillId="12" borderId="10" xfId="0" applyFont="1" applyFill="1" applyBorder="1" applyProtection="1">
      <protection hidden="1"/>
    </xf>
    <xf numFmtId="0" fontId="21" fillId="4" borderId="8" xfId="0" applyFont="1" applyFill="1" applyBorder="1" applyProtection="1">
      <protection hidden="1"/>
    </xf>
    <xf numFmtId="0" fontId="22" fillId="4" borderId="0" xfId="0" applyFont="1" applyFill="1" applyProtection="1">
      <protection hidden="1"/>
    </xf>
    <xf numFmtId="0" fontId="23" fillId="8" borderId="0" xfId="0" applyFont="1" applyFill="1" applyProtection="1">
      <protection hidden="1"/>
    </xf>
    <xf numFmtId="0" fontId="24" fillId="11" borderId="0" xfId="0" applyFont="1" applyFill="1" applyProtection="1">
      <protection hidden="1"/>
    </xf>
    <xf numFmtId="14" fontId="25" fillId="4" borderId="11" xfId="0" applyNumberFormat="1" applyFont="1" applyFill="1" applyBorder="1" applyAlignment="1" applyProtection="1">
      <alignment horizontal="center"/>
      <protection hidden="1"/>
    </xf>
    <xf numFmtId="0" fontId="25" fillId="4" borderId="10" xfId="0" applyFont="1" applyFill="1" applyBorder="1" applyProtection="1">
      <protection hidden="1"/>
    </xf>
    <xf numFmtId="0" fontId="24" fillId="5" borderId="0" xfId="0" applyFont="1" applyFill="1" applyAlignment="1" applyProtection="1">
      <alignment horizontal="right"/>
      <protection hidden="1"/>
    </xf>
    <xf numFmtId="0" fontId="24" fillId="5" borderId="8" xfId="0" applyFont="1" applyFill="1" applyBorder="1" applyAlignment="1" applyProtection="1">
      <alignment horizontal="right"/>
      <protection hidden="1"/>
    </xf>
    <xf numFmtId="0" fontId="24" fillId="6" borderId="0" xfId="0" applyFont="1" applyFill="1" applyAlignment="1" applyProtection="1">
      <alignment horizontal="right"/>
      <protection hidden="1"/>
    </xf>
    <xf numFmtId="0" fontId="24" fillId="5" borderId="6" xfId="0" applyFont="1" applyFill="1" applyBorder="1" applyAlignment="1" applyProtection="1">
      <alignment horizontal="right"/>
      <protection hidden="1"/>
    </xf>
    <xf numFmtId="0" fontId="24" fillId="5" borderId="4" xfId="0" applyFont="1" applyFill="1" applyBorder="1" applyAlignment="1" applyProtection="1">
      <alignment horizontal="right"/>
      <protection hidden="1"/>
    </xf>
    <xf numFmtId="0" fontId="8" fillId="3" borderId="10" xfId="0" applyFont="1" applyFill="1" applyBorder="1" applyProtection="1">
      <protection hidden="1"/>
    </xf>
    <xf numFmtId="44" fontId="25" fillId="12" borderId="1" xfId="0" applyNumberFormat="1" applyFont="1" applyFill="1" applyBorder="1" applyAlignment="1" applyProtection="1">
      <alignment horizontal="center"/>
      <protection hidden="1"/>
    </xf>
    <xf numFmtId="44" fontId="25" fillId="12" borderId="1" xfId="0" applyNumberFormat="1" applyFont="1" applyFill="1" applyBorder="1" applyAlignment="1" applyProtection="1">
      <alignment horizontal="right"/>
      <protection hidden="1"/>
    </xf>
    <xf numFmtId="14" fontId="8" fillId="3" borderId="14" xfId="0" applyNumberFormat="1" applyFont="1" applyFill="1" applyBorder="1" applyAlignment="1" applyProtection="1">
      <alignment horizontal="center"/>
      <protection hidden="1"/>
    </xf>
    <xf numFmtId="44" fontId="8" fillId="3" borderId="14" xfId="0" applyNumberFormat="1" applyFont="1" applyFill="1" applyBorder="1" applyAlignment="1" applyProtection="1">
      <alignment horizontal="center"/>
      <protection hidden="1"/>
    </xf>
    <xf numFmtId="0" fontId="0" fillId="5" borderId="3" xfId="0" applyFill="1" applyBorder="1" applyAlignment="1" applyProtection="1">
      <alignment horizontal="left"/>
      <protection hidden="1"/>
    </xf>
    <xf numFmtId="0" fontId="0" fillId="6" borderId="3" xfId="0" applyFill="1" applyBorder="1" applyAlignment="1" applyProtection="1">
      <alignment horizontal="left"/>
      <protection hidden="1"/>
    </xf>
    <xf numFmtId="0" fontId="0" fillId="6" borderId="7" xfId="0" applyFill="1" applyBorder="1" applyAlignment="1" applyProtection="1">
      <alignment horizontal="left"/>
      <protection hidden="1"/>
    </xf>
    <xf numFmtId="44" fontId="8" fillId="12" borderId="11" xfId="0" applyNumberFormat="1" applyFont="1" applyFill="1" applyBorder="1" applyAlignment="1" applyProtection="1">
      <alignment horizontal="center"/>
      <protection hidden="1"/>
    </xf>
    <xf numFmtId="0" fontId="23" fillId="6" borderId="11" xfId="0" applyFont="1" applyFill="1" applyBorder="1" applyAlignment="1" applyProtection="1">
      <alignment horizontal="center"/>
      <protection locked="0"/>
    </xf>
    <xf numFmtId="0" fontId="23" fillId="6" borderId="10" xfId="0" applyFont="1" applyFill="1" applyBorder="1" applyAlignment="1" applyProtection="1">
      <alignment horizontal="center"/>
      <protection locked="0"/>
    </xf>
    <xf numFmtId="0" fontId="26" fillId="4" borderId="0" xfId="0" applyFont="1" applyFill="1" applyAlignment="1" applyProtection="1">
      <alignment horizontal="left"/>
      <protection hidden="1"/>
    </xf>
    <xf numFmtId="49" fontId="6" fillId="2" borderId="1" xfId="1" applyNumberFormat="1" applyFont="1" applyFill="1" applyBorder="1" applyProtection="1">
      <protection locked="0"/>
    </xf>
    <xf numFmtId="49" fontId="0" fillId="0" borderId="10" xfId="0" applyNumberFormat="1" applyBorder="1" applyProtection="1">
      <protection locked="0"/>
    </xf>
    <xf numFmtId="49" fontId="6" fillId="2" borderId="2" xfId="1" applyNumberFormat="1" applyFont="1" applyFill="1" applyBorder="1" applyProtection="1">
      <protection locked="0"/>
    </xf>
    <xf numFmtId="49" fontId="6" fillId="2" borderId="1" xfId="1" applyNumberFormat="1" applyFont="1" applyFill="1" applyBorder="1" applyAlignment="1" applyProtection="1">
      <alignment horizontal="left"/>
      <protection locked="0"/>
    </xf>
    <xf numFmtId="0" fontId="19" fillId="11" borderId="1" xfId="0" applyFont="1" applyFill="1" applyBorder="1" applyAlignment="1" applyProtection="1">
      <alignment horizontal="center"/>
      <protection hidden="1"/>
    </xf>
    <xf numFmtId="0" fontId="19" fillId="11" borderId="10" xfId="0" applyFont="1" applyFill="1" applyBorder="1" applyAlignment="1" applyProtection="1">
      <alignment horizontal="left"/>
      <protection hidden="1"/>
    </xf>
    <xf numFmtId="0" fontId="19" fillId="11" borderId="14" xfId="0" applyFont="1" applyFill="1" applyBorder="1" applyAlignment="1" applyProtection="1">
      <alignment horizontal="center"/>
      <protection hidden="1"/>
    </xf>
    <xf numFmtId="0" fontId="19" fillId="11" borderId="11" xfId="0" applyFont="1" applyFill="1" applyBorder="1" applyAlignment="1" applyProtection="1">
      <alignment horizontal="center"/>
      <protection hidden="1"/>
    </xf>
    <xf numFmtId="0" fontId="0" fillId="5" borderId="10" xfId="0" applyFill="1" applyBorder="1" applyProtection="1">
      <protection hidden="1"/>
    </xf>
    <xf numFmtId="0" fontId="7" fillId="5" borderId="14" xfId="2" applyFill="1" applyBorder="1" applyAlignment="1" applyProtection="1">
      <alignment vertical="center"/>
      <protection hidden="1"/>
    </xf>
    <xf numFmtId="0" fontId="0" fillId="5" borderId="14" xfId="0" applyFill="1" applyBorder="1" applyAlignment="1" applyProtection="1">
      <alignment vertical="center"/>
      <protection hidden="1"/>
    </xf>
    <xf numFmtId="0" fontId="0" fillId="5" borderId="11" xfId="0" applyFill="1" applyBorder="1" applyProtection="1">
      <protection hidden="1"/>
    </xf>
    <xf numFmtId="0" fontId="0" fillId="2" borderId="0" xfId="0" applyFill="1" applyProtection="1">
      <protection hidden="1"/>
    </xf>
    <xf numFmtId="0" fontId="25" fillId="4" borderId="1" xfId="0" applyFont="1" applyFill="1" applyBorder="1" applyAlignment="1" applyProtection="1">
      <alignment horizontal="center"/>
      <protection hidden="1"/>
    </xf>
    <xf numFmtId="0" fontId="25" fillId="4" borderId="10" xfId="0" applyFont="1" applyFill="1" applyBorder="1" applyAlignment="1" applyProtection="1">
      <alignment horizontal="left"/>
      <protection hidden="1"/>
    </xf>
    <xf numFmtId="0" fontId="25" fillId="4" borderId="14" xfId="0" applyFont="1" applyFill="1" applyBorder="1" applyAlignment="1" applyProtection="1">
      <alignment horizontal="center"/>
      <protection hidden="1"/>
    </xf>
    <xf numFmtId="0" fontId="25" fillId="4" borderId="11" xfId="0" applyFont="1" applyFill="1" applyBorder="1" applyAlignment="1" applyProtection="1">
      <alignment horizontal="center"/>
      <protection hidden="1"/>
    </xf>
    <xf numFmtId="0" fontId="16" fillId="7" borderId="1" xfId="0" applyFont="1" applyFill="1" applyBorder="1" applyAlignment="1" applyProtection="1">
      <alignment horizontal="center"/>
      <protection hidden="1"/>
    </xf>
    <xf numFmtId="0" fontId="16" fillId="7" borderId="10" xfId="0" applyFont="1" applyFill="1" applyBorder="1" applyAlignment="1" applyProtection="1">
      <alignment horizontal="left"/>
      <protection hidden="1"/>
    </xf>
    <xf numFmtId="0" fontId="16" fillId="7" borderId="14" xfId="0" applyFont="1" applyFill="1" applyBorder="1" applyAlignment="1" applyProtection="1">
      <alignment horizontal="center"/>
      <protection hidden="1"/>
    </xf>
    <xf numFmtId="0" fontId="16" fillId="7" borderId="11" xfId="0" applyFont="1" applyFill="1" applyBorder="1" applyAlignment="1" applyProtection="1">
      <alignment horizontal="center"/>
      <protection hidden="1"/>
    </xf>
    <xf numFmtId="0" fontId="0" fillId="5" borderId="9" xfId="0" applyFill="1" applyBorder="1" applyProtection="1">
      <protection hidden="1"/>
    </xf>
    <xf numFmtId="0" fontId="0" fillId="0" borderId="10" xfId="0" applyBorder="1" applyProtection="1">
      <protection hidden="1"/>
    </xf>
    <xf numFmtId="0" fontId="0" fillId="0" borderId="14" xfId="0" applyBorder="1" applyProtection="1">
      <protection hidden="1"/>
    </xf>
    <xf numFmtId="0" fontId="0" fillId="2" borderId="11" xfId="0" applyFill="1" applyBorder="1" applyAlignment="1" applyProtection="1">
      <alignment horizontal="right"/>
      <protection hidden="1"/>
    </xf>
    <xf numFmtId="0" fontId="20" fillId="14" borderId="1" xfId="0" applyFont="1" applyFill="1" applyBorder="1" applyAlignment="1" applyProtection="1">
      <alignment horizontal="center"/>
      <protection hidden="1"/>
    </xf>
    <xf numFmtId="0" fontId="8" fillId="8" borderId="1" xfId="0" applyFont="1" applyFill="1" applyBorder="1" applyAlignment="1" applyProtection="1">
      <alignment horizontal="center"/>
      <protection hidden="1"/>
    </xf>
    <xf numFmtId="0" fontId="8" fillId="8" borderId="14" xfId="0" applyFont="1" applyFill="1" applyBorder="1" applyAlignment="1" applyProtection="1">
      <alignment horizontal="left"/>
      <protection hidden="1"/>
    </xf>
    <xf numFmtId="0" fontId="0" fillId="8" borderId="14" xfId="0" applyFill="1" applyBorder="1" applyAlignment="1" applyProtection="1">
      <alignment horizontal="center"/>
      <protection hidden="1"/>
    </xf>
    <xf numFmtId="0" fontId="0" fillId="8" borderId="11" xfId="0" applyFill="1" applyBorder="1" applyAlignment="1" applyProtection="1">
      <alignment horizontal="center"/>
      <protection hidden="1"/>
    </xf>
    <xf numFmtId="0" fontId="7" fillId="5" borderId="14" xfId="2" applyFill="1" applyBorder="1" applyProtection="1">
      <protection hidden="1"/>
    </xf>
    <xf numFmtId="0" fontId="0" fillId="5" borderId="14" xfId="0" applyFill="1" applyBorder="1" applyProtection="1">
      <protection hidden="1"/>
    </xf>
    <xf numFmtId="0" fontId="27" fillId="15" borderId="1" xfId="0" applyFont="1" applyFill="1" applyBorder="1" applyAlignment="1" applyProtection="1">
      <alignment horizontal="center"/>
      <protection hidden="1"/>
    </xf>
    <xf numFmtId="0" fontId="27" fillId="15" borderId="10" xfId="0" applyFont="1" applyFill="1" applyBorder="1" applyAlignment="1" applyProtection="1">
      <alignment horizontal="center"/>
      <protection hidden="1"/>
    </xf>
    <xf numFmtId="0" fontId="27" fillId="15" borderId="11" xfId="0" applyFont="1" applyFill="1" applyBorder="1" applyAlignment="1" applyProtection="1">
      <alignment horizontal="center"/>
      <protection hidden="1"/>
    </xf>
    <xf numFmtId="0" fontId="0" fillId="6" borderId="11" xfId="0" applyFill="1" applyBorder="1" applyProtection="1">
      <protection hidden="1"/>
    </xf>
    <xf numFmtId="0" fontId="7" fillId="6" borderId="10" xfId="2" applyFill="1" applyBorder="1" applyAlignment="1" applyProtection="1">
      <alignment vertical="center"/>
      <protection hidden="1"/>
    </xf>
    <xf numFmtId="0" fontId="0" fillId="6" borderId="11" xfId="0" applyFill="1" applyBorder="1" applyAlignment="1" applyProtection="1">
      <alignment vertical="center"/>
      <protection hidden="1"/>
    </xf>
    <xf numFmtId="0" fontId="7" fillId="5" borderId="10" xfId="2" applyFill="1" applyBorder="1" applyAlignment="1" applyProtection="1">
      <alignment vertical="center"/>
      <protection hidden="1"/>
    </xf>
    <xf numFmtId="0" fontId="0" fillId="5" borderId="11" xfId="0" applyFill="1" applyBorder="1" applyAlignment="1" applyProtection="1">
      <alignment vertical="center"/>
      <protection hidden="1"/>
    </xf>
    <xf numFmtId="0" fontId="0" fillId="5" borderId="13" xfId="0" applyFill="1" applyBorder="1" applyProtection="1">
      <protection hidden="1"/>
    </xf>
    <xf numFmtId="0" fontId="7" fillId="5" borderId="8" xfId="2" applyFill="1" applyBorder="1" applyAlignment="1" applyProtection="1">
      <alignment vertical="center"/>
      <protection hidden="1"/>
    </xf>
    <xf numFmtId="0" fontId="0" fillId="5" borderId="9" xfId="0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8" fillId="14" borderId="1" xfId="0" applyFont="1" applyFill="1" applyBorder="1" applyAlignment="1" applyProtection="1">
      <alignment horizontal="center"/>
      <protection hidden="1"/>
    </xf>
    <xf numFmtId="0" fontId="0" fillId="16" borderId="0" xfId="0" applyFill="1" applyProtection="1">
      <protection hidden="1"/>
    </xf>
    <xf numFmtId="0" fontId="29" fillId="5" borderId="0" xfId="0" applyFont="1" applyFill="1" applyProtection="1">
      <protection hidden="1"/>
    </xf>
    <xf numFmtId="0" fontId="30" fillId="5" borderId="0" xfId="0" applyFont="1" applyFill="1" applyProtection="1">
      <protection hidden="1"/>
    </xf>
    <xf numFmtId="0" fontId="31" fillId="5" borderId="0" xfId="0" applyFont="1" applyFill="1" applyProtection="1">
      <protection hidden="1"/>
    </xf>
    <xf numFmtId="0" fontId="32" fillId="5" borderId="0" xfId="0" applyFont="1" applyFill="1" applyProtection="1">
      <protection hidden="1"/>
    </xf>
    <xf numFmtId="0" fontId="33" fillId="5" borderId="0" xfId="0" applyFont="1" applyFill="1" applyProtection="1">
      <protection hidden="1"/>
    </xf>
    <xf numFmtId="0" fontId="34" fillId="0" borderId="0" xfId="0" applyFont="1" applyProtection="1">
      <protection hidden="1"/>
    </xf>
    <xf numFmtId="0" fontId="35" fillId="0" borderId="0" xfId="2" applyFont="1" applyAlignment="1" applyProtection="1">
      <alignment horizontal="right"/>
      <protection hidden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36" fillId="4" borderId="0" xfId="0" applyFont="1" applyFill="1" applyProtection="1">
      <protection hidden="1"/>
    </xf>
    <xf numFmtId="14" fontId="25" fillId="4" borderId="16" xfId="0" applyNumberFormat="1" applyFont="1" applyFill="1" applyBorder="1" applyAlignment="1" applyProtection="1">
      <alignment horizontal="center"/>
      <protection hidden="1"/>
    </xf>
    <xf numFmtId="14" fontId="25" fillId="4" borderId="17" xfId="0" applyNumberFormat="1" applyFont="1" applyFill="1" applyBorder="1" applyAlignment="1" applyProtection="1">
      <alignment horizontal="center"/>
      <protection hidden="1"/>
    </xf>
    <xf numFmtId="14" fontId="25" fillId="4" borderId="18" xfId="0" applyNumberFormat="1" applyFont="1" applyFill="1" applyBorder="1" applyAlignment="1" applyProtection="1">
      <alignment horizontal="center"/>
      <protection hidden="1"/>
    </xf>
    <xf numFmtId="14" fontId="25" fillId="4" borderId="19" xfId="0" applyNumberFormat="1" applyFont="1" applyFill="1" applyBorder="1" applyAlignment="1" applyProtection="1">
      <alignment horizontal="center"/>
      <protection hidden="1"/>
    </xf>
    <xf numFmtId="0" fontId="22" fillId="4" borderId="8" xfId="0" applyFont="1" applyFill="1" applyBorder="1" applyProtection="1">
      <protection hidden="1"/>
    </xf>
    <xf numFmtId="0" fontId="0" fillId="8" borderId="0" xfId="0" applyFill="1" applyProtection="1">
      <protection hidden="1"/>
    </xf>
    <xf numFmtId="0" fontId="37" fillId="8" borderId="6" xfId="0" applyFont="1" applyFill="1" applyBorder="1" applyProtection="1">
      <protection hidden="1"/>
    </xf>
    <xf numFmtId="14" fontId="20" fillId="13" borderId="1" xfId="0" applyNumberFormat="1" applyFont="1" applyFill="1" applyBorder="1" applyAlignment="1" applyProtection="1">
      <alignment horizontal="center"/>
      <protection hidden="1"/>
    </xf>
    <xf numFmtId="14" fontId="20" fillId="13" borderId="10" xfId="0" applyNumberFormat="1" applyFont="1" applyFill="1" applyBorder="1" applyAlignment="1" applyProtection="1">
      <alignment horizontal="left"/>
      <protection hidden="1"/>
    </xf>
    <xf numFmtId="14" fontId="20" fillId="13" borderId="11" xfId="0" applyNumberFormat="1" applyFont="1" applyFill="1" applyBorder="1" applyAlignment="1" applyProtection="1">
      <alignment horizontal="center"/>
      <protection hidden="1"/>
    </xf>
    <xf numFmtId="0" fontId="23" fillId="5" borderId="11" xfId="0" applyFont="1" applyFill="1" applyBorder="1" applyAlignment="1" applyProtection="1">
      <alignment horizontal="center"/>
      <protection hidden="1"/>
    </xf>
    <xf numFmtId="0" fontId="38" fillId="6" borderId="10" xfId="2" applyFont="1" applyFill="1" applyBorder="1" applyAlignment="1" applyProtection="1">
      <alignment vertical="center"/>
      <protection hidden="1"/>
    </xf>
    <xf numFmtId="0" fontId="23" fillId="6" borderId="11" xfId="0" applyFont="1" applyFill="1" applyBorder="1" applyAlignment="1" applyProtection="1">
      <alignment horizontal="center"/>
      <protection hidden="1"/>
    </xf>
    <xf numFmtId="0" fontId="0" fillId="11" borderId="0" xfId="0" applyFill="1" applyProtection="1">
      <protection hidden="1"/>
    </xf>
    <xf numFmtId="0" fontId="0" fillId="11" borderId="4" xfId="0" applyFill="1" applyBorder="1" applyProtection="1">
      <protection hidden="1"/>
    </xf>
    <xf numFmtId="0" fontId="25" fillId="12" borderId="1" xfId="0" applyFont="1" applyFill="1" applyBorder="1" applyAlignment="1" applyProtection="1">
      <alignment horizontal="center" vertical="center"/>
      <protection hidden="1"/>
    </xf>
    <xf numFmtId="0" fontId="39" fillId="7" borderId="6" xfId="0" applyFont="1" applyFill="1" applyBorder="1" applyProtection="1">
      <protection locked="0"/>
    </xf>
    <xf numFmtId="0" fontId="28" fillId="14" borderId="10" xfId="0" applyFont="1" applyFill="1" applyBorder="1" applyAlignment="1" applyProtection="1">
      <alignment horizontal="center"/>
      <protection hidden="1"/>
    </xf>
    <xf numFmtId="0" fontId="28" fillId="14" borderId="14" xfId="0" applyFont="1" applyFill="1" applyBorder="1" applyAlignment="1" applyProtection="1">
      <alignment horizontal="center"/>
      <protection hidden="1"/>
    </xf>
    <xf numFmtId="0" fontId="28" fillId="14" borderId="11" xfId="0" applyFont="1" applyFill="1" applyBorder="1" applyAlignment="1" applyProtection="1">
      <alignment horizontal="center"/>
      <protection hidden="1"/>
    </xf>
    <xf numFmtId="0" fontId="8" fillId="5" borderId="3" xfId="0" applyFont="1" applyFill="1" applyBorder="1" applyProtection="1">
      <protection hidden="1"/>
    </xf>
    <xf numFmtId="44" fontId="18" fillId="5" borderId="13" xfId="0" applyNumberFormat="1" applyFont="1" applyFill="1" applyBorder="1" applyAlignment="1" applyProtection="1">
      <alignment horizontal="right"/>
      <protection hidden="1"/>
    </xf>
    <xf numFmtId="0" fontId="24" fillId="6" borderId="4" xfId="0" applyFont="1" applyFill="1" applyBorder="1" applyAlignment="1" applyProtection="1">
      <alignment horizontal="right"/>
      <protection hidden="1"/>
    </xf>
    <xf numFmtId="0" fontId="8" fillId="6" borderId="3" xfId="0" applyFont="1" applyFill="1" applyBorder="1" applyProtection="1">
      <protection hidden="1"/>
    </xf>
    <xf numFmtId="0" fontId="24" fillId="6" borderId="8" xfId="0" applyFont="1" applyFill="1" applyBorder="1" applyAlignment="1" applyProtection="1">
      <alignment horizontal="right"/>
      <protection hidden="1"/>
    </xf>
    <xf numFmtId="44" fontId="18" fillId="6" borderId="13" xfId="0" applyNumberFormat="1" applyFont="1" applyFill="1" applyBorder="1" applyAlignment="1" applyProtection="1">
      <alignment horizontal="right"/>
      <protection hidden="1"/>
    </xf>
    <xf numFmtId="44" fontId="8" fillId="12" borderId="14" xfId="0" applyNumberFormat="1" applyFont="1" applyFill="1" applyBorder="1" applyAlignment="1" applyProtection="1">
      <alignment horizontal="center"/>
      <protection hidden="1"/>
    </xf>
    <xf numFmtId="0" fontId="40" fillId="4" borderId="0" xfId="0" applyFont="1" applyFill="1" applyAlignment="1" applyProtection="1">
      <alignment vertical="top"/>
      <protection hidden="1"/>
    </xf>
    <xf numFmtId="0" fontId="0" fillId="0" borderId="0" xfId="0" applyProtection="1">
      <protection locked="0" hidden="1"/>
    </xf>
    <xf numFmtId="44" fontId="6" fillId="2" borderId="10" xfId="1" applyFon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44" fontId="6" fillId="2" borderId="14" xfId="1" applyFont="1" applyFill="1" applyBorder="1" applyProtection="1">
      <protection locked="0"/>
    </xf>
    <xf numFmtId="0" fontId="0" fillId="2" borderId="0" xfId="0" applyFill="1" applyAlignment="1" applyProtection="1">
      <alignment horizontal="right"/>
      <protection hidden="1"/>
    </xf>
    <xf numFmtId="0" fontId="0" fillId="6" borderId="14" xfId="0" applyFill="1" applyBorder="1" applyAlignment="1" applyProtection="1">
      <alignment vertical="center"/>
      <protection hidden="1"/>
    </xf>
    <xf numFmtId="44" fontId="6" fillId="2" borderId="1" xfId="1" applyFont="1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38" fillId="4" borderId="0" xfId="2" applyFont="1" applyFill="1" applyAlignment="1" applyProtection="1">
      <protection hidden="1"/>
    </xf>
    <xf numFmtId="0" fontId="8" fillId="2" borderId="0" xfId="0" applyFont="1" applyFill="1" applyProtection="1">
      <protection hidden="1"/>
    </xf>
    <xf numFmtId="0" fontId="41" fillId="4" borderId="0" xfId="0" applyFont="1" applyFill="1" applyProtection="1">
      <protection hidden="1"/>
    </xf>
    <xf numFmtId="0" fontId="33" fillId="0" borderId="0" xfId="0" applyFont="1" applyProtection="1">
      <protection locked="0" hidden="1"/>
    </xf>
    <xf numFmtId="0" fontId="0" fillId="6" borderId="10" xfId="0" applyFill="1" applyBorder="1" applyAlignment="1" applyProtection="1">
      <alignment vertical="center"/>
      <protection hidden="1"/>
    </xf>
    <xf numFmtId="0" fontId="0" fillId="5" borderId="10" xfId="0" applyFill="1" applyBorder="1" applyAlignment="1" applyProtection="1">
      <alignment vertical="center"/>
      <protection hidden="1"/>
    </xf>
    <xf numFmtId="0" fontId="0" fillId="5" borderId="13" xfId="0" applyFill="1" applyBorder="1" applyAlignment="1" applyProtection="1">
      <alignment vertical="center"/>
      <protection hidden="1"/>
    </xf>
    <xf numFmtId="0" fontId="7" fillId="15" borderId="1" xfId="2" applyFill="1" applyBorder="1" applyAlignment="1" applyProtection="1">
      <alignment horizontal="center"/>
      <protection hidden="1"/>
    </xf>
    <xf numFmtId="2" fontId="6" fillId="2" borderId="1" xfId="1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Protection="1">
      <protection locked="0"/>
    </xf>
    <xf numFmtId="14" fontId="15" fillId="9" borderId="20" xfId="0" applyNumberFormat="1" applyFont="1" applyFill="1" applyBorder="1" applyAlignment="1" applyProtection="1">
      <alignment horizontal="center"/>
      <protection hidden="1"/>
    </xf>
    <xf numFmtId="0" fontId="33" fillId="8" borderId="0" xfId="0" applyFont="1" applyFill="1" applyAlignment="1" applyProtection="1">
      <alignment horizontal="right"/>
      <protection hidden="1"/>
    </xf>
    <xf numFmtId="0" fontId="18" fillId="2" borderId="1" xfId="0" applyFont="1" applyFill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167" fontId="6" fillId="2" borderId="1" xfId="1" applyNumberFormat="1" applyFont="1" applyFill="1" applyBorder="1" applyProtection="1">
      <protection locked="0"/>
    </xf>
    <xf numFmtId="0" fontId="0" fillId="6" borderId="5" xfId="0" applyFill="1" applyBorder="1" applyAlignment="1" applyProtection="1">
      <alignment vertical="center"/>
      <protection hidden="1"/>
    </xf>
    <xf numFmtId="0" fontId="0" fillId="6" borderId="2" xfId="0" applyFill="1" applyBorder="1" applyAlignment="1" applyProtection="1">
      <alignment vertical="center"/>
      <protection hidden="1"/>
    </xf>
    <xf numFmtId="0" fontId="0" fillId="6" borderId="7" xfId="0" applyFill="1" applyBorder="1" applyAlignment="1" applyProtection="1">
      <alignment vertical="center"/>
      <protection hidden="1"/>
    </xf>
    <xf numFmtId="0" fontId="0" fillId="6" borderId="0" xfId="0" applyFill="1" applyAlignment="1" applyProtection="1">
      <alignment horizontal="center"/>
      <protection hidden="1"/>
    </xf>
    <xf numFmtId="0" fontId="0" fillId="6" borderId="7" xfId="0" applyFill="1" applyBorder="1" applyAlignment="1" applyProtection="1">
      <alignment horizontal="center"/>
      <protection hidden="1"/>
    </xf>
    <xf numFmtId="44" fontId="10" fillId="5" borderId="2" xfId="1" applyFont="1" applyFill="1" applyBorder="1" applyProtection="1">
      <protection hidden="1"/>
    </xf>
    <xf numFmtId="0" fontId="43" fillId="0" borderId="0" xfId="0" applyFont="1" applyProtection="1">
      <protection hidden="1"/>
    </xf>
    <xf numFmtId="44" fontId="0" fillId="2" borderId="1" xfId="1" applyFont="1" applyFill="1" applyBorder="1" applyAlignment="1" applyProtection="1">
      <alignment horizontal="center"/>
      <protection locked="0"/>
    </xf>
    <xf numFmtId="44" fontId="0" fillId="2" borderId="9" xfId="1" applyFont="1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 hidden="1"/>
    </xf>
    <xf numFmtId="0" fontId="0" fillId="6" borderId="5" xfId="0" applyFill="1" applyBorder="1" applyAlignment="1" applyProtection="1">
      <alignment horizontal="center"/>
      <protection locked="0" hidden="1"/>
    </xf>
    <xf numFmtId="0" fontId="0" fillId="6" borderId="6" xfId="0" applyFill="1" applyBorder="1" applyAlignment="1" applyProtection="1">
      <alignment horizontal="center"/>
      <protection locked="0" hidden="1"/>
    </xf>
    <xf numFmtId="0" fontId="0" fillId="6" borderId="12" xfId="0" applyFill="1" applyBorder="1" applyAlignment="1" applyProtection="1">
      <alignment horizontal="center"/>
      <protection locked="0" hidden="1"/>
    </xf>
    <xf numFmtId="0" fontId="0" fillId="6" borderId="7" xfId="0" applyFill="1" applyBorder="1" applyAlignment="1" applyProtection="1">
      <alignment horizontal="center"/>
      <protection locked="0" hidden="1"/>
    </xf>
    <xf numFmtId="0" fontId="0" fillId="6" borderId="4" xfId="0" applyFill="1" applyBorder="1" applyAlignment="1" applyProtection="1">
      <alignment horizontal="center"/>
      <protection locked="0" hidden="1"/>
    </xf>
    <xf numFmtId="0" fontId="0" fillId="6" borderId="0" xfId="0" applyFill="1" applyAlignment="1" applyProtection="1">
      <alignment horizontal="center"/>
      <protection locked="0" hidden="1"/>
    </xf>
    <xf numFmtId="0" fontId="0" fillId="5" borderId="6" xfId="0" applyFill="1" applyBorder="1" applyAlignment="1" applyProtection="1">
      <alignment horizontal="center"/>
      <protection locked="0" hidden="1"/>
    </xf>
    <xf numFmtId="44" fontId="10" fillId="5" borderId="9" xfId="1" applyFont="1" applyFill="1" applyBorder="1" applyProtection="1">
      <protection hidden="1"/>
    </xf>
    <xf numFmtId="14" fontId="16" fillId="10" borderId="22" xfId="0" applyNumberFormat="1" applyFont="1" applyFill="1" applyBorder="1" applyAlignment="1" applyProtection="1">
      <alignment horizontal="center"/>
      <protection hidden="1"/>
    </xf>
    <xf numFmtId="0" fontId="0" fillId="6" borderId="22" xfId="0" applyFill="1" applyBorder="1" applyAlignment="1" applyProtection="1">
      <alignment horizontal="center"/>
      <protection locked="0" hidden="1"/>
    </xf>
    <xf numFmtId="0" fontId="0" fillId="6" borderId="23" xfId="0" applyFill="1" applyBorder="1" applyAlignment="1" applyProtection="1">
      <alignment horizontal="center"/>
      <protection locked="0" hidden="1"/>
    </xf>
    <xf numFmtId="0" fontId="0" fillId="6" borderId="23" xfId="0" applyFill="1" applyBorder="1" applyAlignment="1" applyProtection="1">
      <alignment horizontal="center"/>
      <protection hidden="1"/>
    </xf>
    <xf numFmtId="0" fontId="0" fillId="5" borderId="22" xfId="0" applyFill="1" applyBorder="1" applyAlignment="1" applyProtection="1">
      <alignment horizontal="center"/>
      <protection locked="0" hidden="1"/>
    </xf>
    <xf numFmtId="0" fontId="0" fillId="5" borderId="23" xfId="0" applyFill="1" applyBorder="1" applyAlignment="1" applyProtection="1">
      <alignment horizontal="center"/>
      <protection locked="0" hidden="1"/>
    </xf>
    <xf numFmtId="0" fontId="44" fillId="6" borderId="4" xfId="0" applyFont="1" applyFill="1" applyBorder="1" applyAlignment="1" applyProtection="1">
      <alignment horizontal="center"/>
      <protection locked="0" hidden="1"/>
    </xf>
    <xf numFmtId="0" fontId="0" fillId="7" borderId="14" xfId="0" applyFill="1" applyBorder="1" applyProtection="1">
      <protection hidden="1"/>
    </xf>
    <xf numFmtId="0" fontId="0" fillId="7" borderId="11" xfId="0" applyFill="1" applyBorder="1" applyProtection="1">
      <protection hidden="1"/>
    </xf>
    <xf numFmtId="0" fontId="39" fillId="7" borderId="24" xfId="0" applyFont="1" applyFill="1" applyBorder="1" applyProtection="1">
      <protection locked="0"/>
    </xf>
    <xf numFmtId="168" fontId="6" fillId="2" borderId="1" xfId="1" applyNumberFormat="1" applyFont="1" applyFill="1" applyBorder="1" applyProtection="1">
      <protection locked="0"/>
    </xf>
    <xf numFmtId="164" fontId="10" fillId="6" borderId="23" xfId="1" applyNumberFormat="1" applyFont="1" applyFill="1" applyBorder="1" applyProtection="1">
      <protection hidden="1"/>
    </xf>
    <xf numFmtId="1" fontId="0" fillId="6" borderId="7" xfId="0" applyNumberFormat="1" applyFill="1" applyBorder="1" applyAlignment="1" applyProtection="1">
      <alignment horizontal="center"/>
      <protection hidden="1"/>
    </xf>
    <xf numFmtId="49" fontId="0" fillId="0" borderId="1" xfId="0" applyNumberFormat="1" applyBorder="1" applyProtection="1">
      <protection locked="0"/>
    </xf>
    <xf numFmtId="0" fontId="0" fillId="6" borderId="0" xfId="0" applyFill="1" applyAlignment="1" applyProtection="1">
      <alignment horizontal="left"/>
      <protection hidden="1"/>
    </xf>
    <xf numFmtId="0" fontId="0" fillId="5" borderId="0" xfId="0" applyFill="1" applyAlignment="1" applyProtection="1">
      <alignment horizontal="left"/>
      <protection hidden="1"/>
    </xf>
    <xf numFmtId="0" fontId="38" fillId="2" borderId="10" xfId="2" applyFont="1" applyFill="1" applyBorder="1" applyAlignment="1" applyProtection="1">
      <alignment vertical="center"/>
      <protection hidden="1"/>
    </xf>
    <xf numFmtId="49" fontId="0" fillId="0" borderId="1" xfId="0" applyNumberFormat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2" fontId="6" fillId="2" borderId="1" xfId="1" applyNumberFormat="1" applyFont="1" applyFill="1" applyBorder="1" applyAlignment="1" applyProtection="1">
      <alignment horizontal="center"/>
      <protection locked="0" hidden="1"/>
    </xf>
    <xf numFmtId="2" fontId="6" fillId="2" borderId="9" xfId="1" applyNumberFormat="1" applyFont="1" applyFill="1" applyBorder="1" applyAlignment="1" applyProtection="1">
      <alignment horizontal="center"/>
      <protection locked="0" hidden="1"/>
    </xf>
    <xf numFmtId="44" fontId="6" fillId="2" borderId="9" xfId="1" applyFont="1" applyFill="1" applyBorder="1" applyAlignment="1" applyProtection="1">
      <alignment horizontal="center"/>
      <protection locked="0" hidden="1"/>
    </xf>
    <xf numFmtId="0" fontId="0" fillId="2" borderId="2" xfId="0" applyFill="1" applyBorder="1" applyAlignment="1" applyProtection="1">
      <alignment horizontal="center"/>
      <protection locked="0" hidden="1"/>
    </xf>
    <xf numFmtId="44" fontId="6" fillId="2" borderId="1" xfId="1" applyFont="1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center"/>
      <protection locked="0" hidden="1"/>
    </xf>
    <xf numFmtId="169" fontId="6" fillId="2" borderId="1" xfId="1" applyNumberFormat="1" applyFont="1" applyFill="1" applyBorder="1" applyProtection="1">
      <protection locked="0"/>
    </xf>
    <xf numFmtId="169" fontId="0" fillId="6" borderId="1" xfId="0" applyNumberFormat="1" applyFill="1" applyBorder="1" applyAlignment="1" applyProtection="1">
      <alignment horizontal="center"/>
      <protection hidden="1"/>
    </xf>
    <xf numFmtId="169" fontId="0" fillId="5" borderId="2" xfId="0" applyNumberFormat="1" applyFill="1" applyBorder="1" applyAlignment="1" applyProtection="1">
      <alignment horizontal="center"/>
      <protection hidden="1"/>
    </xf>
    <xf numFmtId="169" fontId="0" fillId="5" borderId="1" xfId="0" applyNumberFormat="1" applyFill="1" applyBorder="1" applyAlignment="1" applyProtection="1">
      <alignment horizontal="center"/>
      <protection hidden="1"/>
    </xf>
    <xf numFmtId="169" fontId="18" fillId="0" borderId="1" xfId="1" applyNumberFormat="1" applyFont="1" applyFill="1" applyBorder="1" applyAlignment="1" applyProtection="1">
      <alignment horizontal="center"/>
      <protection locked="0"/>
    </xf>
    <xf numFmtId="169" fontId="18" fillId="0" borderId="20" xfId="1" applyNumberFormat="1" applyFont="1" applyFill="1" applyBorder="1" applyAlignment="1" applyProtection="1">
      <alignment horizontal="center"/>
      <protection locked="0"/>
    </xf>
    <xf numFmtId="169" fontId="18" fillId="0" borderId="26" xfId="1" applyNumberFormat="1" applyFont="1" applyFill="1" applyBorder="1" applyAlignment="1" applyProtection="1">
      <alignment horizontal="center"/>
      <protection locked="0"/>
    </xf>
    <xf numFmtId="169" fontId="18" fillId="0" borderId="27" xfId="1" applyNumberFormat="1" applyFont="1" applyFill="1" applyBorder="1" applyAlignment="1" applyProtection="1">
      <alignment horizontal="center"/>
      <protection locked="0"/>
    </xf>
    <xf numFmtId="169" fontId="18" fillId="0" borderId="28" xfId="1" applyNumberFormat="1" applyFont="1" applyFill="1" applyBorder="1" applyAlignment="1" applyProtection="1">
      <alignment horizontal="center"/>
      <protection locked="0"/>
    </xf>
    <xf numFmtId="169" fontId="18" fillId="0" borderId="25" xfId="1" applyNumberFormat="1" applyFont="1" applyFill="1" applyBorder="1" applyAlignment="1" applyProtection="1">
      <alignment horizontal="center"/>
      <protection locked="0"/>
    </xf>
    <xf numFmtId="169" fontId="8" fillId="8" borderId="2" xfId="0" applyNumberFormat="1" applyFont="1" applyFill="1" applyBorder="1" applyAlignment="1" applyProtection="1">
      <alignment horizontal="center"/>
      <protection hidden="1"/>
    </xf>
    <xf numFmtId="169" fontId="8" fillId="8" borderId="21" xfId="0" applyNumberFormat="1" applyFont="1" applyFill="1" applyBorder="1" applyAlignment="1" applyProtection="1">
      <alignment horizontal="center"/>
      <protection hidden="1"/>
    </xf>
    <xf numFmtId="169" fontId="8" fillId="8" borderId="9" xfId="0" applyNumberFormat="1" applyFont="1" applyFill="1" applyBorder="1" applyAlignment="1" applyProtection="1">
      <alignment horizontal="center"/>
      <protection hidden="1"/>
    </xf>
    <xf numFmtId="169" fontId="8" fillId="11" borderId="1" xfId="0" applyNumberFormat="1" applyFont="1" applyFill="1" applyBorder="1" applyAlignment="1" applyProtection="1">
      <alignment horizontal="center"/>
      <protection hidden="1"/>
    </xf>
    <xf numFmtId="169" fontId="8" fillId="11" borderId="20" xfId="0" applyNumberFormat="1" applyFont="1" applyFill="1" applyBorder="1" applyAlignment="1" applyProtection="1">
      <alignment horizontal="center"/>
      <protection hidden="1"/>
    </xf>
    <xf numFmtId="169" fontId="8" fillId="11" borderId="11" xfId="0" applyNumberFormat="1" applyFont="1" applyFill="1" applyBorder="1" applyAlignment="1" applyProtection="1">
      <alignment horizontal="center"/>
      <protection hidden="1"/>
    </xf>
    <xf numFmtId="169" fontId="8" fillId="7" borderId="1" xfId="0" applyNumberFormat="1" applyFont="1" applyFill="1" applyBorder="1" applyAlignment="1" applyProtection="1">
      <alignment horizontal="center"/>
      <protection hidden="1"/>
    </xf>
    <xf numFmtId="169" fontId="8" fillId="7" borderId="20" xfId="0" applyNumberFormat="1" applyFont="1" applyFill="1" applyBorder="1" applyAlignment="1" applyProtection="1">
      <alignment horizontal="center"/>
      <protection hidden="1"/>
    </xf>
    <xf numFmtId="169" fontId="8" fillId="7" borderId="11" xfId="0" applyNumberFormat="1" applyFont="1" applyFill="1" applyBorder="1" applyAlignment="1" applyProtection="1">
      <alignment horizontal="center"/>
      <protection hidden="1"/>
    </xf>
    <xf numFmtId="169" fontId="6" fillId="5" borderId="4" xfId="1" applyNumberFormat="1" applyFont="1" applyFill="1" applyBorder="1" applyAlignment="1" applyProtection="1">
      <alignment horizontal="center"/>
      <protection hidden="1"/>
    </xf>
    <xf numFmtId="169" fontId="6" fillId="6" borderId="4" xfId="1" applyNumberFormat="1" applyFont="1" applyFill="1" applyBorder="1" applyProtection="1">
      <protection hidden="1"/>
    </xf>
    <xf numFmtId="169" fontId="6" fillId="6" borderId="9" xfId="1" applyNumberFormat="1" applyFont="1" applyFill="1" applyBorder="1" applyProtection="1">
      <protection hidden="1"/>
    </xf>
    <xf numFmtId="169" fontId="8" fillId="13" borderId="2" xfId="0" applyNumberFormat="1" applyFont="1" applyFill="1" applyBorder="1" applyAlignment="1" applyProtection="1">
      <alignment horizontal="center"/>
      <protection hidden="1"/>
    </xf>
    <xf numFmtId="169" fontId="8" fillId="3" borderId="2" xfId="0" applyNumberFormat="1" applyFont="1" applyFill="1" applyBorder="1" applyAlignment="1" applyProtection="1">
      <alignment horizontal="center"/>
      <protection hidden="1"/>
    </xf>
    <xf numFmtId="169" fontId="8" fillId="10" borderId="2" xfId="0" applyNumberFormat="1" applyFont="1" applyFill="1" applyBorder="1" applyAlignment="1" applyProtection="1">
      <alignment horizontal="center"/>
      <protection hidden="1"/>
    </xf>
    <xf numFmtId="169" fontId="0" fillId="12" borderId="1" xfId="0" applyNumberFormat="1" applyFill="1" applyBorder="1" applyProtection="1">
      <protection hidden="1"/>
    </xf>
    <xf numFmtId="169" fontId="25" fillId="3" borderId="2" xfId="0" applyNumberFormat="1" applyFont="1" applyFill="1" applyBorder="1" applyAlignment="1" applyProtection="1">
      <alignment horizontal="center"/>
      <protection hidden="1"/>
    </xf>
    <xf numFmtId="169" fontId="10" fillId="5" borderId="23" xfId="0" applyNumberFormat="1" applyFont="1" applyFill="1" applyBorder="1" applyProtection="1">
      <protection hidden="1"/>
    </xf>
    <xf numFmtId="169" fontId="10" fillId="6" borderId="8" xfId="1" applyNumberFormat="1" applyFont="1" applyFill="1" applyBorder="1" applyProtection="1">
      <protection hidden="1"/>
    </xf>
    <xf numFmtId="169" fontId="10" fillId="6" borderId="13" xfId="1" applyNumberFormat="1" applyFont="1" applyFill="1" applyBorder="1" applyProtection="1">
      <protection hidden="1"/>
    </xf>
    <xf numFmtId="169" fontId="10" fillId="6" borderId="21" xfId="1" applyNumberFormat="1" applyFont="1" applyFill="1" applyBorder="1" applyProtection="1">
      <protection hidden="1"/>
    </xf>
    <xf numFmtId="169" fontId="10" fillId="6" borderId="2" xfId="1" applyNumberFormat="1" applyFont="1" applyFill="1" applyBorder="1" applyProtection="1">
      <protection locked="0" hidden="1"/>
    </xf>
    <xf numFmtId="169" fontId="10" fillId="5" borderId="2" xfId="1" applyNumberFormat="1" applyFont="1" applyFill="1" applyBorder="1" applyProtection="1">
      <protection locked="0" hidden="1"/>
    </xf>
    <xf numFmtId="169" fontId="10" fillId="5" borderId="21" xfId="1" applyNumberFormat="1" applyFont="1" applyFill="1" applyBorder="1" applyProtection="1">
      <protection hidden="1"/>
    </xf>
    <xf numFmtId="169" fontId="16" fillId="10" borderId="1" xfId="0" applyNumberFormat="1" applyFont="1" applyFill="1" applyBorder="1" applyAlignment="1" applyProtection="1">
      <alignment horizontal="center"/>
      <protection hidden="1"/>
    </xf>
    <xf numFmtId="169" fontId="16" fillId="10" borderId="10" xfId="0" applyNumberFormat="1" applyFont="1" applyFill="1" applyBorder="1" applyAlignment="1" applyProtection="1">
      <alignment horizontal="center"/>
      <protection hidden="1"/>
    </xf>
    <xf numFmtId="169" fontId="0" fillId="5" borderId="3" xfId="0" applyNumberFormat="1" applyFill="1" applyBorder="1" applyProtection="1">
      <protection hidden="1"/>
    </xf>
    <xf numFmtId="169" fontId="18" fillId="5" borderId="3" xfId="0" applyNumberFormat="1" applyFont="1" applyFill="1" applyBorder="1" applyProtection="1">
      <protection hidden="1"/>
    </xf>
    <xf numFmtId="169" fontId="0" fillId="5" borderId="7" xfId="0" applyNumberFormat="1" applyFill="1" applyBorder="1" applyProtection="1">
      <protection hidden="1"/>
    </xf>
    <xf numFmtId="169" fontId="0" fillId="6" borderId="3" xfId="0" applyNumberFormat="1" applyFill="1" applyBorder="1" applyProtection="1">
      <protection hidden="1"/>
    </xf>
    <xf numFmtId="169" fontId="0" fillId="5" borderId="2" xfId="0" applyNumberFormat="1" applyFill="1" applyBorder="1" applyProtection="1">
      <protection hidden="1"/>
    </xf>
    <xf numFmtId="169" fontId="0" fillId="6" borderId="2" xfId="0" applyNumberFormat="1" applyFill="1" applyBorder="1" applyProtection="1">
      <protection hidden="1"/>
    </xf>
    <xf numFmtId="169" fontId="25" fillId="12" borderId="1" xfId="0" applyNumberFormat="1" applyFont="1" applyFill="1" applyBorder="1" applyAlignment="1" applyProtection="1">
      <alignment horizontal="center"/>
      <protection hidden="1"/>
    </xf>
    <xf numFmtId="14" fontId="15" fillId="9" borderId="29" xfId="0" applyNumberFormat="1" applyFont="1" applyFill="1" applyBorder="1" applyAlignment="1" applyProtection="1">
      <alignment horizontal="center"/>
      <protection hidden="1"/>
    </xf>
    <xf numFmtId="0" fontId="38" fillId="4" borderId="0" xfId="2" applyFont="1" applyFill="1" applyBorder="1" applyAlignment="1" applyProtection="1">
      <protection hidden="1"/>
    </xf>
    <xf numFmtId="170" fontId="6" fillId="2" borderId="1" xfId="1" applyNumberFormat="1" applyFont="1" applyFill="1" applyBorder="1" applyProtection="1">
      <protection locked="0"/>
    </xf>
    <xf numFmtId="171" fontId="6" fillId="2" borderId="1" xfId="1" applyNumberFormat="1" applyFont="1" applyFill="1" applyBorder="1" applyProtection="1">
      <protection locked="0"/>
    </xf>
    <xf numFmtId="172" fontId="6" fillId="2" borderId="1" xfId="1" applyNumberFormat="1" applyFont="1" applyFill="1" applyBorder="1" applyProtection="1">
      <protection locked="0"/>
    </xf>
    <xf numFmtId="173" fontId="6" fillId="2" borderId="1" xfId="1" applyNumberFormat="1" applyFont="1" applyFill="1" applyBorder="1" applyProtection="1">
      <protection locked="0"/>
    </xf>
    <xf numFmtId="169" fontId="10" fillId="5" borderId="7" xfId="0" applyNumberFormat="1" applyFont="1" applyFill="1" applyBorder="1" applyProtection="1">
      <protection hidden="1"/>
    </xf>
    <xf numFmtId="173" fontId="6" fillId="2" borderId="1" xfId="1" applyNumberFormat="1" applyFont="1" applyFill="1" applyBorder="1" applyAlignment="1" applyProtection="1">
      <alignment horizontal="left" indent="3"/>
      <protection locked="0"/>
    </xf>
    <xf numFmtId="169" fontId="10" fillId="6" borderId="13" xfId="0" applyNumberFormat="1" applyFont="1" applyFill="1" applyBorder="1" applyProtection="1">
      <protection hidden="1"/>
    </xf>
    <xf numFmtId="169" fontId="10" fillId="5" borderId="2" xfId="1" applyNumberFormat="1" applyFont="1" applyFill="1" applyBorder="1" applyProtection="1">
      <protection hidden="1"/>
    </xf>
    <xf numFmtId="0" fontId="40" fillId="0" borderId="0" xfId="0" applyFont="1" applyAlignment="1" applyProtection="1">
      <alignment horizontal="center" vertical="top"/>
      <protection hidden="1"/>
    </xf>
    <xf numFmtId="0" fontId="8" fillId="8" borderId="10" xfId="0" applyFont="1" applyFill="1" applyBorder="1" applyAlignment="1" applyProtection="1">
      <alignment horizontal="center"/>
      <protection hidden="1"/>
    </xf>
    <xf numFmtId="0" fontId="8" fillId="8" borderId="14" xfId="0" applyFont="1" applyFill="1" applyBorder="1" applyAlignment="1" applyProtection="1">
      <alignment horizontal="center"/>
      <protection hidden="1"/>
    </xf>
    <xf numFmtId="0" fontId="8" fillId="8" borderId="11" xfId="0" applyFont="1" applyFill="1" applyBorder="1" applyAlignment="1" applyProtection="1">
      <alignment horizontal="center"/>
      <protection hidden="1"/>
    </xf>
    <xf numFmtId="0" fontId="7" fillId="5" borderId="10" xfId="2" applyFill="1" applyBorder="1" applyAlignment="1" applyProtection="1">
      <alignment horizontal="center"/>
      <protection hidden="1"/>
    </xf>
    <xf numFmtId="0" fontId="7" fillId="5" borderId="14" xfId="2" applyFill="1" applyBorder="1" applyAlignment="1" applyProtection="1">
      <alignment horizontal="center"/>
      <protection hidden="1"/>
    </xf>
    <xf numFmtId="0" fontId="7" fillId="5" borderId="11" xfId="2" applyFill="1" applyBorder="1" applyAlignment="1" applyProtection="1">
      <alignment horizontal="center"/>
      <protection hidden="1"/>
    </xf>
    <xf numFmtId="0" fontId="42" fillId="5" borderId="15" xfId="0" applyFont="1" applyFill="1" applyBorder="1" applyAlignment="1" applyProtection="1">
      <alignment horizontal="center" vertical="center"/>
      <protection hidden="1"/>
    </xf>
    <xf numFmtId="0" fontId="42" fillId="5" borderId="12" xfId="0" applyFont="1" applyFill="1" applyBorder="1" applyAlignment="1" applyProtection="1">
      <alignment horizontal="center" vertical="center"/>
      <protection hidden="1"/>
    </xf>
    <xf numFmtId="0" fontId="42" fillId="5" borderId="6" xfId="0" applyFont="1" applyFill="1" applyBorder="1" applyAlignment="1" applyProtection="1">
      <alignment horizontal="center" vertical="center"/>
      <protection hidden="1"/>
    </xf>
    <xf numFmtId="0" fontId="42" fillId="5" borderId="3" xfId="0" applyFont="1" applyFill="1" applyBorder="1" applyAlignment="1" applyProtection="1">
      <alignment horizontal="center" vertical="center"/>
      <protection hidden="1"/>
    </xf>
    <xf numFmtId="0" fontId="42" fillId="5" borderId="0" xfId="0" applyFont="1" applyFill="1" applyAlignment="1" applyProtection="1">
      <alignment horizontal="center" vertical="center"/>
      <protection hidden="1"/>
    </xf>
    <xf numFmtId="0" fontId="42" fillId="5" borderId="4" xfId="0" applyFont="1" applyFill="1" applyBorder="1" applyAlignment="1" applyProtection="1">
      <alignment horizontal="center" vertical="center"/>
      <protection hidden="1"/>
    </xf>
    <xf numFmtId="0" fontId="42" fillId="5" borderId="13" xfId="0" applyFont="1" applyFill="1" applyBorder="1" applyAlignment="1" applyProtection="1">
      <alignment horizontal="center" vertical="center"/>
      <protection hidden="1"/>
    </xf>
    <xf numFmtId="0" fontId="42" fillId="5" borderId="8" xfId="0" applyFont="1" applyFill="1" applyBorder="1" applyAlignment="1" applyProtection="1">
      <alignment horizontal="center" vertical="center"/>
      <protection hidden="1"/>
    </xf>
    <xf numFmtId="0" fontId="42" fillId="5" borderId="9" xfId="0" applyFont="1" applyFill="1" applyBorder="1" applyAlignment="1" applyProtection="1">
      <alignment horizontal="center" vertical="center"/>
      <protection hidden="1"/>
    </xf>
    <xf numFmtId="0" fontId="19" fillId="11" borderId="10" xfId="0" applyFont="1" applyFill="1" applyBorder="1" applyAlignment="1" applyProtection="1">
      <alignment horizontal="center"/>
      <protection hidden="1"/>
    </xf>
    <xf numFmtId="0" fontId="19" fillId="11" borderId="14" xfId="0" applyFont="1" applyFill="1" applyBorder="1" applyAlignment="1" applyProtection="1">
      <alignment horizontal="center"/>
      <protection hidden="1"/>
    </xf>
    <xf numFmtId="0" fontId="19" fillId="11" borderId="11" xfId="0" applyFont="1" applyFill="1" applyBorder="1" applyAlignment="1" applyProtection="1">
      <alignment horizontal="center"/>
      <protection hidden="1"/>
    </xf>
    <xf numFmtId="0" fontId="7" fillId="5" borderId="10" xfId="2" applyFill="1" applyBorder="1" applyAlignment="1" applyProtection="1">
      <alignment horizontal="center" vertical="center"/>
      <protection hidden="1"/>
    </xf>
    <xf numFmtId="0" fontId="7" fillId="5" borderId="14" xfId="2" applyFill="1" applyBorder="1" applyAlignment="1" applyProtection="1">
      <alignment horizontal="center" vertical="center"/>
      <protection hidden="1"/>
    </xf>
    <xf numFmtId="0" fontId="7" fillId="5" borderId="11" xfId="2" applyFill="1" applyBorder="1" applyAlignment="1" applyProtection="1">
      <alignment horizontal="center" vertical="center"/>
      <protection hidden="1"/>
    </xf>
    <xf numFmtId="0" fontId="25" fillId="4" borderId="10" xfId="0" applyFont="1" applyFill="1" applyBorder="1" applyAlignment="1" applyProtection="1">
      <alignment horizontal="center"/>
      <protection hidden="1"/>
    </xf>
    <xf numFmtId="0" fontId="25" fillId="4" borderId="14" xfId="0" applyFont="1" applyFill="1" applyBorder="1" applyAlignment="1" applyProtection="1">
      <alignment horizontal="center"/>
      <protection hidden="1"/>
    </xf>
    <xf numFmtId="0" fontId="25" fillId="4" borderId="11" xfId="0" applyFont="1" applyFill="1" applyBorder="1" applyAlignment="1" applyProtection="1">
      <alignment horizontal="center"/>
      <protection hidden="1"/>
    </xf>
    <xf numFmtId="0" fontId="7" fillId="6" borderId="10" xfId="2" applyFill="1" applyBorder="1" applyAlignment="1" applyProtection="1">
      <alignment horizontal="center" vertical="center"/>
      <protection hidden="1"/>
    </xf>
    <xf numFmtId="0" fontId="7" fillId="6" borderId="14" xfId="2" applyFill="1" applyBorder="1" applyAlignment="1" applyProtection="1">
      <alignment horizontal="center" vertical="center"/>
      <protection hidden="1"/>
    </xf>
    <xf numFmtId="0" fontId="7" fillId="6" borderId="11" xfId="2" applyFill="1" applyBorder="1" applyAlignment="1" applyProtection="1">
      <alignment horizontal="center" vertical="center"/>
      <protection hidden="1"/>
    </xf>
    <xf numFmtId="0" fontId="18" fillId="6" borderId="10" xfId="2" applyFont="1" applyFill="1" applyBorder="1" applyAlignment="1" applyProtection="1">
      <alignment horizontal="center" vertical="center"/>
      <protection hidden="1"/>
    </xf>
    <xf numFmtId="0" fontId="18" fillId="6" borderId="11" xfId="2" applyFont="1" applyFill="1" applyBorder="1" applyAlignment="1" applyProtection="1">
      <alignment horizontal="center" vertical="center"/>
      <protection hidden="1"/>
    </xf>
    <xf numFmtId="0" fontId="16" fillId="7" borderId="10" xfId="0" applyFont="1" applyFill="1" applyBorder="1" applyAlignment="1" applyProtection="1">
      <alignment horizontal="center"/>
      <protection hidden="1"/>
    </xf>
    <xf numFmtId="0" fontId="16" fillId="7" borderId="14" xfId="0" applyFont="1" applyFill="1" applyBorder="1" applyAlignment="1" applyProtection="1">
      <alignment horizontal="center"/>
      <protection hidden="1"/>
    </xf>
    <xf numFmtId="0" fontId="16" fillId="7" borderId="11" xfId="0" applyFont="1" applyFill="1" applyBorder="1" applyAlignment="1" applyProtection="1">
      <alignment horizontal="center"/>
      <protection hidden="1"/>
    </xf>
    <xf numFmtId="0" fontId="7" fillId="5" borderId="15" xfId="2" applyFill="1" applyBorder="1" applyAlignment="1" applyProtection="1">
      <alignment horizontal="center" vertical="center"/>
      <protection hidden="1"/>
    </xf>
    <xf numFmtId="0" fontId="7" fillId="5" borderId="12" xfId="2" applyFill="1" applyBorder="1" applyAlignment="1" applyProtection="1">
      <alignment horizontal="center" vertical="center"/>
      <protection hidden="1"/>
    </xf>
    <xf numFmtId="0" fontId="7" fillId="5" borderId="6" xfId="2" applyFill="1" applyBorder="1" applyAlignment="1" applyProtection="1">
      <alignment horizontal="center" vertical="center"/>
      <protection hidden="1"/>
    </xf>
    <xf numFmtId="0" fontId="7" fillId="5" borderId="3" xfId="2" applyFill="1" applyBorder="1" applyAlignment="1" applyProtection="1">
      <alignment horizontal="center" vertical="center"/>
      <protection hidden="1"/>
    </xf>
    <xf numFmtId="0" fontId="7" fillId="5" borderId="0" xfId="2" applyFill="1" applyBorder="1" applyAlignment="1" applyProtection="1">
      <alignment horizontal="center" vertical="center"/>
      <protection hidden="1"/>
    </xf>
    <xf numFmtId="0" fontId="7" fillId="5" borderId="4" xfId="2" applyFill="1" applyBorder="1" applyAlignment="1" applyProtection="1">
      <alignment horizontal="center" vertical="center"/>
      <protection hidden="1"/>
    </xf>
    <xf numFmtId="0" fontId="7" fillId="5" borderId="13" xfId="2" applyFill="1" applyBorder="1" applyAlignment="1" applyProtection="1">
      <alignment horizontal="center" vertical="center"/>
      <protection hidden="1"/>
    </xf>
    <xf numFmtId="0" fontId="7" fillId="5" borderId="8" xfId="2" applyFill="1" applyBorder="1" applyAlignment="1" applyProtection="1">
      <alignment horizontal="center" vertical="center"/>
      <protection hidden="1"/>
    </xf>
    <xf numFmtId="0" fontId="7" fillId="5" borderId="9" xfId="2" applyFill="1" applyBorder="1" applyAlignment="1" applyProtection="1">
      <alignment horizontal="center" vertical="center"/>
      <protection hidden="1"/>
    </xf>
    <xf numFmtId="0" fontId="41" fillId="5" borderId="0" xfId="0" applyFont="1" applyFill="1" applyAlignment="1" applyProtection="1">
      <alignment horizontal="center"/>
      <protection hidden="1"/>
    </xf>
    <xf numFmtId="44" fontId="18" fillId="5" borderId="5" xfId="0" applyNumberFormat="1" applyFont="1" applyFill="1" applyBorder="1" applyAlignment="1" applyProtection="1">
      <alignment horizontal="center" vertical="center"/>
      <protection hidden="1"/>
    </xf>
    <xf numFmtId="44" fontId="18" fillId="5" borderId="7" xfId="0" applyNumberFormat="1" applyFont="1" applyFill="1" applyBorder="1" applyAlignment="1" applyProtection="1">
      <alignment horizontal="center" vertical="center"/>
      <protection hidden="1"/>
    </xf>
    <xf numFmtId="44" fontId="18" fillId="5" borderId="2" xfId="0" applyNumberFormat="1" applyFont="1" applyFill="1" applyBorder="1" applyAlignment="1" applyProtection="1">
      <alignment horizontal="center" vertical="center"/>
      <protection hidden="1"/>
    </xf>
    <xf numFmtId="44" fontId="18" fillId="6" borderId="5" xfId="0" applyNumberFormat="1" applyFont="1" applyFill="1" applyBorder="1" applyAlignment="1" applyProtection="1">
      <alignment horizontal="center" vertical="center"/>
      <protection hidden="1"/>
    </xf>
    <xf numFmtId="44" fontId="18" fillId="6" borderId="7" xfId="0" applyNumberFormat="1" applyFont="1" applyFill="1" applyBorder="1" applyAlignment="1" applyProtection="1">
      <alignment horizontal="center" vertical="center"/>
      <protection hidden="1"/>
    </xf>
    <xf numFmtId="44" fontId="18" fillId="6" borderId="2" xfId="0" applyNumberFormat="1" applyFont="1" applyFill="1" applyBorder="1" applyAlignment="1" applyProtection="1">
      <alignment horizontal="center" vertical="center"/>
      <protection hidden="1"/>
    </xf>
    <xf numFmtId="0" fontId="7" fillId="4" borderId="3" xfId="2" applyFill="1" applyBorder="1" applyAlignment="1" applyProtection="1">
      <alignment horizontal="center"/>
      <protection hidden="1"/>
    </xf>
    <xf numFmtId="0" fontId="7" fillId="4" borderId="0" xfId="2" applyFill="1" applyBorder="1" applyAlignment="1" applyProtection="1">
      <alignment horizontal="center"/>
      <protection hidden="1"/>
    </xf>
    <xf numFmtId="14" fontId="16" fillId="10" borderId="14" xfId="0" applyNumberFormat="1" applyFont="1" applyFill="1" applyBorder="1" applyAlignment="1" applyProtection="1">
      <alignment horizontal="center"/>
      <protection hidden="1"/>
    </xf>
    <xf numFmtId="14" fontId="16" fillId="10" borderId="11" xfId="0" applyNumberFormat="1" applyFont="1" applyFill="1" applyBorder="1" applyAlignment="1" applyProtection="1">
      <alignment horizontal="center"/>
      <protection hidden="1"/>
    </xf>
    <xf numFmtId="0" fontId="0" fillId="5" borderId="5" xfId="0" applyFill="1" applyBorder="1" applyAlignment="1" applyProtection="1">
      <alignment horizontal="left" vertical="center"/>
      <protection hidden="1"/>
    </xf>
    <xf numFmtId="0" fontId="0" fillId="5" borderId="2" xfId="0" applyFill="1" applyBorder="1" applyAlignment="1" applyProtection="1">
      <alignment horizontal="left" vertical="center"/>
      <protection hidden="1"/>
    </xf>
    <xf numFmtId="0" fontId="0" fillId="6" borderId="5" xfId="0" applyFill="1" applyBorder="1" applyAlignment="1" applyProtection="1">
      <alignment horizontal="left" vertical="center"/>
      <protection hidden="1"/>
    </xf>
    <xf numFmtId="0" fontId="0" fillId="6" borderId="7" xfId="0" applyFill="1" applyBorder="1" applyAlignment="1" applyProtection="1">
      <alignment horizontal="left" vertical="center"/>
      <protection hidden="1"/>
    </xf>
    <xf numFmtId="0" fontId="0" fillId="6" borderId="2" xfId="0" applyFill="1" applyBorder="1" applyAlignment="1" applyProtection="1">
      <alignment horizontal="left" vertical="center"/>
      <protection hidden="1"/>
    </xf>
  </cellXfs>
  <cellStyles count="3">
    <cellStyle name="Currency" xfId="1" builtinId="4"/>
    <cellStyle name="Hyperlink" xfId="2" builtinId="8"/>
    <cellStyle name="Normal" xfId="0" builtinId="0"/>
  </cellStyles>
  <dxfs count="28">
    <dxf>
      <fill>
        <patternFill>
          <bgColor theme="9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C00000"/>
      </font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Graf potrošnje po brojilu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'2024'!$C$85</c:f>
              <c:strCache>
                <c:ptCount val="1"/>
                <c:pt idx="0">
                  <c:v>Struja jednotarifna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'2024'!$D$84:$O$84</c:f>
              <c:strCache>
                <c:ptCount val="12"/>
                <c:pt idx="0">
                  <c:v>1. mj.</c:v>
                </c:pt>
                <c:pt idx="1">
                  <c:v>2. mj.</c:v>
                </c:pt>
                <c:pt idx="2">
                  <c:v>3. mj.</c:v>
                </c:pt>
                <c:pt idx="3">
                  <c:v>4. mj.</c:v>
                </c:pt>
                <c:pt idx="4">
                  <c:v>5. mj.</c:v>
                </c:pt>
                <c:pt idx="5">
                  <c:v>6. mj.</c:v>
                </c:pt>
                <c:pt idx="6">
                  <c:v>7. mj.</c:v>
                </c:pt>
                <c:pt idx="7">
                  <c:v>8. mj.</c:v>
                </c:pt>
                <c:pt idx="8">
                  <c:v>9. mj.</c:v>
                </c:pt>
                <c:pt idx="9">
                  <c:v>10. mj.</c:v>
                </c:pt>
                <c:pt idx="10">
                  <c:v>11. mj.</c:v>
                </c:pt>
                <c:pt idx="11">
                  <c:v>12. mj.</c:v>
                </c:pt>
              </c:strCache>
            </c:strRef>
          </c:cat>
          <c:val>
            <c:numRef>
              <c:f>'2024'!$D$85:$O$85</c:f>
              <c:numCache>
                <c:formatCode>_("kn"* #,##0.00_);_("kn"* \(#,##0.00\);_("kn"*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B-4A77-B6E1-B5AA9A1B2151}"/>
            </c:ext>
          </c:extLst>
        </c:ser>
        <c:ser>
          <c:idx val="1"/>
          <c:order val="1"/>
          <c:tx>
            <c:strRef>
              <c:f>'2024'!$C$86</c:f>
              <c:strCache>
                <c:ptCount val="1"/>
                <c:pt idx="0">
                  <c:v>Struja dvotarifna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'2024'!$D$84:$O$84</c:f>
              <c:strCache>
                <c:ptCount val="12"/>
                <c:pt idx="0">
                  <c:v>1. mj.</c:v>
                </c:pt>
                <c:pt idx="1">
                  <c:v>2. mj.</c:v>
                </c:pt>
                <c:pt idx="2">
                  <c:v>3. mj.</c:v>
                </c:pt>
                <c:pt idx="3">
                  <c:v>4. mj.</c:v>
                </c:pt>
                <c:pt idx="4">
                  <c:v>5. mj.</c:v>
                </c:pt>
                <c:pt idx="5">
                  <c:v>6. mj.</c:v>
                </c:pt>
                <c:pt idx="6">
                  <c:v>7. mj.</c:v>
                </c:pt>
                <c:pt idx="7">
                  <c:v>8. mj.</c:v>
                </c:pt>
                <c:pt idx="8">
                  <c:v>9. mj.</c:v>
                </c:pt>
                <c:pt idx="9">
                  <c:v>10. mj.</c:v>
                </c:pt>
                <c:pt idx="10">
                  <c:v>11. mj.</c:v>
                </c:pt>
                <c:pt idx="11">
                  <c:v>12. mj.</c:v>
                </c:pt>
              </c:strCache>
            </c:strRef>
          </c:cat>
          <c:val>
            <c:numRef>
              <c:f>'2024'!$D$86:$O$86</c:f>
              <c:numCache>
                <c:formatCode>_("kn"* #,##0.00_);_("kn"* \(#,##0.00\);_("kn"*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B-4A77-B6E1-B5AA9A1B2151}"/>
            </c:ext>
          </c:extLst>
        </c:ser>
        <c:ser>
          <c:idx val="2"/>
          <c:order val="2"/>
          <c:tx>
            <c:strRef>
              <c:f>'2024'!$C$87</c:f>
              <c:strCache>
                <c:ptCount val="1"/>
                <c:pt idx="0">
                  <c:v>Voda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'2024'!$D$84:$O$84</c:f>
              <c:strCache>
                <c:ptCount val="12"/>
                <c:pt idx="0">
                  <c:v>1. mj.</c:v>
                </c:pt>
                <c:pt idx="1">
                  <c:v>2. mj.</c:v>
                </c:pt>
                <c:pt idx="2">
                  <c:v>3. mj.</c:v>
                </c:pt>
                <c:pt idx="3">
                  <c:v>4. mj.</c:v>
                </c:pt>
                <c:pt idx="4">
                  <c:v>5. mj.</c:v>
                </c:pt>
                <c:pt idx="5">
                  <c:v>6. mj.</c:v>
                </c:pt>
                <c:pt idx="6">
                  <c:v>7. mj.</c:v>
                </c:pt>
                <c:pt idx="7">
                  <c:v>8. mj.</c:v>
                </c:pt>
                <c:pt idx="8">
                  <c:v>9. mj.</c:v>
                </c:pt>
                <c:pt idx="9">
                  <c:v>10. mj.</c:v>
                </c:pt>
                <c:pt idx="10">
                  <c:v>11. mj.</c:v>
                </c:pt>
                <c:pt idx="11">
                  <c:v>12. mj.</c:v>
                </c:pt>
              </c:strCache>
            </c:strRef>
          </c:cat>
          <c:val>
            <c:numRef>
              <c:f>'2024'!$D$87:$O$87</c:f>
              <c:numCache>
                <c:formatCode>_("kn"* #,##0.00_);_("kn"* \(#,##0.00\);_("kn"*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6B-4A77-B6E1-B5AA9A1B2151}"/>
            </c:ext>
          </c:extLst>
        </c:ser>
        <c:ser>
          <c:idx val="3"/>
          <c:order val="3"/>
          <c:tx>
            <c:strRef>
              <c:f>'2024'!$C$88</c:f>
              <c:strCache>
                <c:ptCount val="1"/>
                <c:pt idx="0">
                  <c:v>Plin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'2024'!$D$84:$O$84</c:f>
              <c:strCache>
                <c:ptCount val="12"/>
                <c:pt idx="0">
                  <c:v>1. mj.</c:v>
                </c:pt>
                <c:pt idx="1">
                  <c:v>2. mj.</c:v>
                </c:pt>
                <c:pt idx="2">
                  <c:v>3. mj.</c:v>
                </c:pt>
                <c:pt idx="3">
                  <c:v>4. mj.</c:v>
                </c:pt>
                <c:pt idx="4">
                  <c:v>5. mj.</c:v>
                </c:pt>
                <c:pt idx="5">
                  <c:v>6. mj.</c:v>
                </c:pt>
                <c:pt idx="6">
                  <c:v>7. mj.</c:v>
                </c:pt>
                <c:pt idx="7">
                  <c:v>8. mj.</c:v>
                </c:pt>
                <c:pt idx="8">
                  <c:v>9. mj.</c:v>
                </c:pt>
                <c:pt idx="9">
                  <c:v>10. mj.</c:v>
                </c:pt>
                <c:pt idx="10">
                  <c:v>11. mj.</c:v>
                </c:pt>
                <c:pt idx="11">
                  <c:v>12. mj.</c:v>
                </c:pt>
              </c:strCache>
            </c:strRef>
          </c:cat>
          <c:val>
            <c:numRef>
              <c:f>'2024'!$D$88:$O$88</c:f>
              <c:numCache>
                <c:formatCode>_-* #,##0.00\ [$kn-41A]_-;\-* #,##0.00\ [$kn-41A]_-;_-* "-"??\ [$kn-41A]_-;_-@_-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6B-4A77-B6E1-B5AA9A1B2151}"/>
            </c:ext>
          </c:extLst>
        </c:ser>
        <c:ser>
          <c:idx val="4"/>
          <c:order val="4"/>
          <c:tx>
            <c:strRef>
              <c:f>'2024'!$C$89</c:f>
              <c:strCache>
                <c:ptCount val="1"/>
                <c:pt idx="0">
                  <c:v>Toplinarstvo</c:v>
                </c:pt>
              </c:strCache>
            </c:strRef>
          </c:tx>
          <c:cat>
            <c:strRef>
              <c:f>'2024'!$D$84:$O$84</c:f>
              <c:strCache>
                <c:ptCount val="12"/>
                <c:pt idx="0">
                  <c:v>1. mj.</c:v>
                </c:pt>
                <c:pt idx="1">
                  <c:v>2. mj.</c:v>
                </c:pt>
                <c:pt idx="2">
                  <c:v>3. mj.</c:v>
                </c:pt>
                <c:pt idx="3">
                  <c:v>4. mj.</c:v>
                </c:pt>
                <c:pt idx="4">
                  <c:v>5. mj.</c:v>
                </c:pt>
                <c:pt idx="5">
                  <c:v>6. mj.</c:v>
                </c:pt>
                <c:pt idx="6">
                  <c:v>7. mj.</c:v>
                </c:pt>
                <c:pt idx="7">
                  <c:v>8. mj.</c:v>
                </c:pt>
                <c:pt idx="8">
                  <c:v>9. mj.</c:v>
                </c:pt>
                <c:pt idx="9">
                  <c:v>10. mj.</c:v>
                </c:pt>
                <c:pt idx="10">
                  <c:v>11. mj.</c:v>
                </c:pt>
                <c:pt idx="11">
                  <c:v>12. mj.</c:v>
                </c:pt>
              </c:strCache>
            </c:strRef>
          </c:cat>
          <c:val>
            <c:numRef>
              <c:f>'2024'!$D$89:$O$89</c:f>
              <c:numCache>
                <c:formatCode>_("kn"* #,##0.00_);_("kn"* \(#,##0.00\);_("kn"*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6B-4A77-B6E1-B5AA9A1B2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495744"/>
        <c:axId val="332496136"/>
      </c:lineChart>
      <c:catAx>
        <c:axId val="33249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496136"/>
        <c:crosses val="autoZero"/>
        <c:auto val="1"/>
        <c:lblAlgn val="ctr"/>
        <c:lblOffset val="100"/>
        <c:noMultiLvlLbl val="0"/>
      </c:catAx>
      <c:valAx>
        <c:axId val="332496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[$€-1]_-;\-* #,##0.00\ [$€-1]_-;_-* &quot;-&quot;??\ [$€-1]_-;_-@_-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4957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user/progresogrupakrediti" TargetMode="External"/><Relationship Id="rId13" Type="http://schemas.openxmlformats.org/officeDocument/2006/relationships/image" Target="../media/image7.jpe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https://www.progreso.hr/kreditno-posredovanje-podaci/?utm_medium=email&amp;utm_source=tablica-rezije&amp;utm_campaign=PG99+tablica+rezije&amp;utm_content=excel&amp;utm_term=ispunite+upitnik" TargetMode="External"/><Relationship Id="rId2" Type="http://schemas.openxmlformats.org/officeDocument/2006/relationships/hyperlink" Target="https://www.facebook.com/progreso.hr" TargetMode="External"/><Relationship Id="rId1" Type="http://schemas.openxmlformats.org/officeDocument/2006/relationships/image" Target="../media/image1.jpeg"/><Relationship Id="rId6" Type="http://schemas.openxmlformats.org/officeDocument/2006/relationships/hyperlink" Target="callto:progresogrupa" TargetMode="External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0" Type="http://schemas.openxmlformats.org/officeDocument/2006/relationships/hyperlink" Target="https://twitter.com/Progresogrupa" TargetMode="External"/><Relationship Id="rId4" Type="http://schemas.openxmlformats.org/officeDocument/2006/relationships/hyperlink" Target="https://www.linkedin.com/company/3508267?trkInfo=tas:progreso+grupa,idx:1-1-1&amp;trk=tyah" TargetMode="External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hyperlink" Target="https://twitter.com/Progresogrupa" TargetMode="External"/><Relationship Id="rId3" Type="http://schemas.openxmlformats.org/officeDocument/2006/relationships/hyperlink" Target="https://www.facebook.com/progreso.hr" TargetMode="External"/><Relationship Id="rId7" Type="http://schemas.openxmlformats.org/officeDocument/2006/relationships/hyperlink" Target="https://www.linkedin.com/company/3508267?trkInfo=tas:progreso+grupa,idx:1-1-1&amp;trk=tyah" TargetMode="External"/><Relationship Id="rId12" Type="http://schemas.openxmlformats.org/officeDocument/2006/relationships/image" Target="../media/image5.png"/><Relationship Id="rId2" Type="http://schemas.openxmlformats.org/officeDocument/2006/relationships/image" Target="../media/image1.jpeg"/><Relationship Id="rId16" Type="http://schemas.openxmlformats.org/officeDocument/2006/relationships/image" Target="../media/image7.jpeg"/><Relationship Id="rId1" Type="http://schemas.openxmlformats.org/officeDocument/2006/relationships/chart" Target="../charts/chart1.xml"/><Relationship Id="rId6" Type="http://schemas.openxmlformats.org/officeDocument/2006/relationships/image" Target="../media/image8.png"/><Relationship Id="rId11" Type="http://schemas.openxmlformats.org/officeDocument/2006/relationships/hyperlink" Target="https://www.youtube.com/user/progresogrupakrediti" TargetMode="External"/><Relationship Id="rId5" Type="http://schemas.openxmlformats.org/officeDocument/2006/relationships/hyperlink" Target="https://plus.google.com/u/0/+ProgresoHr/posts" TargetMode="External"/><Relationship Id="rId15" Type="http://schemas.openxmlformats.org/officeDocument/2006/relationships/hyperlink" Target="https://www.progreso.hr/kreditno-posredovanje-podaci/?utm_medium=email&amp;utm_source=tablica-rezije&amp;utm_campaign=PG99+tablica+rezije&amp;utm_content=excel&amp;utm_term=ispunite+upitnik" TargetMode="External"/><Relationship Id="rId10" Type="http://schemas.openxmlformats.org/officeDocument/2006/relationships/image" Target="../media/image4.png"/><Relationship Id="rId4" Type="http://schemas.openxmlformats.org/officeDocument/2006/relationships/image" Target="../media/image2.png"/><Relationship Id="rId9" Type="http://schemas.openxmlformats.org/officeDocument/2006/relationships/hyperlink" Target="callto:progresogrupa" TargetMode="Externa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52</xdr:row>
      <xdr:rowOff>66675</xdr:rowOff>
    </xdr:from>
    <xdr:to>
      <xdr:col>1</xdr:col>
      <xdr:colOff>624840</xdr:colOff>
      <xdr:row>53</xdr:row>
      <xdr:rowOff>91440</xdr:rowOff>
    </xdr:to>
    <xdr:pic>
      <xdr:nvPicPr>
        <xdr:cNvPr id="2286" name="Picture 1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162925"/>
          <a:ext cx="2305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180975</xdr:colOff>
      <xdr:row>67</xdr:row>
      <xdr:rowOff>123825</xdr:rowOff>
    </xdr:from>
    <xdr:to>
      <xdr:col>3</xdr:col>
      <xdr:colOff>474345</xdr:colOff>
      <xdr:row>69</xdr:row>
      <xdr:rowOff>53340</xdr:rowOff>
    </xdr:to>
    <xdr:pic>
      <xdr:nvPicPr>
        <xdr:cNvPr id="2287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11287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516255</xdr:colOff>
      <xdr:row>67</xdr:row>
      <xdr:rowOff>123825</xdr:rowOff>
    </xdr:from>
    <xdr:to>
      <xdr:col>4</xdr:col>
      <xdr:colOff>135255</xdr:colOff>
      <xdr:row>69</xdr:row>
      <xdr:rowOff>53340</xdr:rowOff>
    </xdr:to>
    <xdr:pic>
      <xdr:nvPicPr>
        <xdr:cNvPr id="2289" name="Pictur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2455" y="11256645"/>
          <a:ext cx="30480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295275</xdr:colOff>
      <xdr:row>67</xdr:row>
      <xdr:rowOff>123825</xdr:rowOff>
    </xdr:from>
    <xdr:to>
      <xdr:col>2</xdr:col>
      <xdr:colOff>588645</xdr:colOff>
      <xdr:row>69</xdr:row>
      <xdr:rowOff>53340</xdr:rowOff>
    </xdr:to>
    <xdr:pic>
      <xdr:nvPicPr>
        <xdr:cNvPr id="2290" name="Pictur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112871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558165</xdr:colOff>
      <xdr:row>67</xdr:row>
      <xdr:rowOff>123825</xdr:rowOff>
    </xdr:from>
    <xdr:to>
      <xdr:col>4</xdr:col>
      <xdr:colOff>855345</xdr:colOff>
      <xdr:row>69</xdr:row>
      <xdr:rowOff>53340</xdr:rowOff>
    </xdr:to>
    <xdr:pic>
      <xdr:nvPicPr>
        <xdr:cNvPr id="2291" name="Picture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785" y="11256645"/>
          <a:ext cx="30480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194310</xdr:colOff>
      <xdr:row>67</xdr:row>
      <xdr:rowOff>123825</xdr:rowOff>
    </xdr:from>
    <xdr:to>
      <xdr:col>4</xdr:col>
      <xdr:colOff>514350</xdr:colOff>
      <xdr:row>69</xdr:row>
      <xdr:rowOff>53340</xdr:rowOff>
    </xdr:to>
    <xdr:pic>
      <xdr:nvPicPr>
        <xdr:cNvPr id="2292" name="Picture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3930" y="11256645"/>
          <a:ext cx="304800" cy="28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62</xdr:row>
      <xdr:rowOff>161925</xdr:rowOff>
    </xdr:from>
    <xdr:to>
      <xdr:col>4</xdr:col>
      <xdr:colOff>963930</xdr:colOff>
      <xdr:row>65</xdr:row>
      <xdr:rowOff>15240</xdr:rowOff>
    </xdr:to>
    <xdr:pic>
      <xdr:nvPicPr>
        <xdr:cNvPr id="2293" name="Picture 13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10372725"/>
          <a:ext cx="26384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82</xdr:row>
      <xdr:rowOff>19050</xdr:rowOff>
    </xdr:from>
    <xdr:to>
      <xdr:col>15</xdr:col>
      <xdr:colOff>9525</xdr:colOff>
      <xdr:row>107</xdr:row>
      <xdr:rowOff>152400</xdr:rowOff>
    </xdr:to>
    <xdr:graphicFrame macro="">
      <xdr:nvGraphicFramePr>
        <xdr:cNvPr id="3335" name="Chart 3">
          <a:extLst>
            <a:ext uri="{FF2B5EF4-FFF2-40B4-BE49-F238E27FC236}">
              <a16:creationId xmlns:a16="http://schemas.microsoft.com/office/drawing/2014/main" id="{00000000-0008-0000-0100-000007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110</xdr:row>
      <xdr:rowOff>66675</xdr:rowOff>
    </xdr:from>
    <xdr:to>
      <xdr:col>2</xdr:col>
      <xdr:colOff>512445</xdr:colOff>
      <xdr:row>111</xdr:row>
      <xdr:rowOff>91440</xdr:rowOff>
    </xdr:to>
    <xdr:pic>
      <xdr:nvPicPr>
        <xdr:cNvPr id="3336" name="Picture 1">
          <a:extLst>
            <a:ext uri="{FF2B5EF4-FFF2-40B4-BE49-F238E27FC236}">
              <a16:creationId xmlns:a16="http://schemas.microsoft.com/office/drawing/2014/main" id="{00000000-0008-0000-0100-000008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269200"/>
          <a:ext cx="2305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180975</xdr:colOff>
      <xdr:row>125</xdr:row>
      <xdr:rowOff>123825</xdr:rowOff>
    </xdr:from>
    <xdr:to>
      <xdr:col>4</xdr:col>
      <xdr:colOff>474345</xdr:colOff>
      <xdr:row>127</xdr:row>
      <xdr:rowOff>53340</xdr:rowOff>
    </xdr:to>
    <xdr:pic>
      <xdr:nvPicPr>
        <xdr:cNvPr id="3337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9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2320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657225</xdr:colOff>
      <xdr:row>125</xdr:row>
      <xdr:rowOff>123825</xdr:rowOff>
    </xdr:from>
    <xdr:to>
      <xdr:col>5</xdr:col>
      <xdr:colOff>93346</xdr:colOff>
      <xdr:row>127</xdr:row>
      <xdr:rowOff>53340</xdr:rowOff>
    </xdr:to>
    <xdr:pic>
      <xdr:nvPicPr>
        <xdr:cNvPr id="3338" name="Picture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A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2320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276225</xdr:colOff>
      <xdr:row>125</xdr:row>
      <xdr:rowOff>123825</xdr:rowOff>
    </xdr:from>
    <xdr:to>
      <xdr:col>5</xdr:col>
      <xdr:colOff>586740</xdr:colOff>
      <xdr:row>127</xdr:row>
      <xdr:rowOff>53340</xdr:rowOff>
    </xdr:to>
    <xdr:pic>
      <xdr:nvPicPr>
        <xdr:cNvPr id="3339" name="Picture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B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950" y="2320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295275</xdr:colOff>
      <xdr:row>125</xdr:row>
      <xdr:rowOff>123825</xdr:rowOff>
    </xdr:from>
    <xdr:to>
      <xdr:col>3</xdr:col>
      <xdr:colOff>588645</xdr:colOff>
      <xdr:row>127</xdr:row>
      <xdr:rowOff>53340</xdr:rowOff>
    </xdr:to>
    <xdr:pic>
      <xdr:nvPicPr>
        <xdr:cNvPr id="3340" name="Picture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0C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8925" y="2320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352425</xdr:colOff>
      <xdr:row>125</xdr:row>
      <xdr:rowOff>123825</xdr:rowOff>
    </xdr:from>
    <xdr:to>
      <xdr:col>6</xdr:col>
      <xdr:colOff>662940</xdr:colOff>
      <xdr:row>127</xdr:row>
      <xdr:rowOff>53340</xdr:rowOff>
    </xdr:to>
    <xdr:pic>
      <xdr:nvPicPr>
        <xdr:cNvPr id="3341" name="Picture 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0D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2320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742950</xdr:colOff>
      <xdr:row>125</xdr:row>
      <xdr:rowOff>123825</xdr:rowOff>
    </xdr:from>
    <xdr:to>
      <xdr:col>6</xdr:col>
      <xdr:colOff>169545</xdr:colOff>
      <xdr:row>127</xdr:row>
      <xdr:rowOff>53340</xdr:rowOff>
    </xdr:to>
    <xdr:pic>
      <xdr:nvPicPr>
        <xdr:cNvPr id="3342" name="Picture 10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100-00000E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232029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419100</xdr:colOff>
      <xdr:row>120</xdr:row>
      <xdr:rowOff>114300</xdr:rowOff>
    </xdr:from>
    <xdr:to>
      <xdr:col>6</xdr:col>
      <xdr:colOff>436246</xdr:colOff>
      <xdr:row>122</xdr:row>
      <xdr:rowOff>152400</xdr:rowOff>
    </xdr:to>
    <xdr:pic>
      <xdr:nvPicPr>
        <xdr:cNvPr id="3343" name="Picture 13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100-00000F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22240875"/>
          <a:ext cx="26384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jamreza.hep.hr/index.html" TargetMode="External"/><Relationship Id="rId13" Type="http://schemas.openxmlformats.org/officeDocument/2006/relationships/hyperlink" Target="http://www.hep.hr/ods/kupci/kucanstvo.aspx" TargetMode="External"/><Relationship Id="rId18" Type="http://schemas.openxmlformats.org/officeDocument/2006/relationships/hyperlink" Target="http://www.progreso.hr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hep.hr/toplinarstvo/kupci/cijena.aspx" TargetMode="External"/><Relationship Id="rId21" Type="http://schemas.openxmlformats.org/officeDocument/2006/relationships/hyperlink" Target="http://www.hep.hr/ods/kupci-154/kucanstvo/tarifne-stavke-cijene/160" TargetMode="External"/><Relationship Id="rId7" Type="http://schemas.openxmlformats.org/officeDocument/2006/relationships/hyperlink" Target="http://www.cistoca.hr/default.aspx?id=258" TargetMode="External"/><Relationship Id="rId12" Type="http://schemas.openxmlformats.org/officeDocument/2006/relationships/hyperlink" Target="http://www.hep.hr/ods/kupci/kucanstvo.aspx" TargetMode="External"/><Relationship Id="rId17" Type="http://schemas.openxmlformats.org/officeDocument/2006/relationships/hyperlink" Target="http://www.zgh.hr/default.aspx?id=1333" TargetMode="External"/><Relationship Id="rId25" Type="http://schemas.openxmlformats.org/officeDocument/2006/relationships/hyperlink" Target="https://mojamreza.hep.hr/index.html" TargetMode="External"/><Relationship Id="rId2" Type="http://schemas.openxmlformats.org/officeDocument/2006/relationships/hyperlink" Target="http://www.vio.hr/default.aspx?id=49" TargetMode="External"/><Relationship Id="rId16" Type="http://schemas.openxmlformats.org/officeDocument/2006/relationships/hyperlink" Target="http://www1.zagreb.hr/slglasnik.nsf/VPD/D50E477D140EC1AAC1256DFE00565002?OpenDocument" TargetMode="External"/><Relationship Id="rId20" Type="http://schemas.openxmlformats.org/officeDocument/2006/relationships/hyperlink" Target="http://www.hep.hr/ods/kupci-154/kucanstvo/tarifne-stavke-cijene/160" TargetMode="External"/><Relationship Id="rId29" Type="http://schemas.openxmlformats.org/officeDocument/2006/relationships/comments" Target="../comments1.xml"/><Relationship Id="rId1" Type="http://schemas.openxmlformats.org/officeDocument/2006/relationships/hyperlink" Target="http://www.hep.hr/ods/kupci/kucanstvo.aspx" TargetMode="External"/><Relationship Id="rId6" Type="http://schemas.openxmlformats.org/officeDocument/2006/relationships/hyperlink" Target="http://www.mgipu.hr/doc/Visina_komunalne_naknade.pdf" TargetMode="External"/><Relationship Id="rId11" Type="http://schemas.openxmlformats.org/officeDocument/2006/relationships/hyperlink" Target="mailto:m.meduric@gmail.com" TargetMode="External"/><Relationship Id="rId24" Type="http://schemas.openxmlformats.org/officeDocument/2006/relationships/hyperlink" Target="https://www.hep.hr/plin/cijene-plina-i-usluga/cijene-plina/cijene-plina-za-kucanstva/1620" TargetMode="External"/><Relationship Id="rId5" Type="http://schemas.openxmlformats.org/officeDocument/2006/relationships/hyperlink" Target="http://www.voda.hr/013-2503" TargetMode="External"/><Relationship Id="rId15" Type="http://schemas.openxmlformats.org/officeDocument/2006/relationships/hyperlink" Target="http://www.gskg.hr/default.aspx?id=172" TargetMode="External"/><Relationship Id="rId23" Type="http://schemas.openxmlformats.org/officeDocument/2006/relationships/hyperlink" Target="https://www.hep.hr/toplinarstvo/krajnji-kupci/cijene-30/30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s://mojracun.gpz-opskrba.hr/login.aspx" TargetMode="External"/><Relationship Id="rId19" Type="http://schemas.openxmlformats.org/officeDocument/2006/relationships/hyperlink" Target="http://www.hep.hr/ods/kupci-154/kucanstvo/tarifne-stavke-cijene/160" TargetMode="External"/><Relationship Id="rId4" Type="http://schemas.openxmlformats.org/officeDocument/2006/relationships/hyperlink" Target="http://www.gpz-opskrba.hr/default.aspx?id=27" TargetMode="External"/><Relationship Id="rId9" Type="http://schemas.openxmlformats.org/officeDocument/2006/relationships/hyperlink" Target="http://www.vio.hr/mojvio/" TargetMode="External"/><Relationship Id="rId14" Type="http://schemas.openxmlformats.org/officeDocument/2006/relationships/hyperlink" Target="https://mojracun.hep.hr/ods/default.aspx" TargetMode="External"/><Relationship Id="rId22" Type="http://schemas.openxmlformats.org/officeDocument/2006/relationships/hyperlink" Target="https://www.vio.hr/usluge/cijena-vodnih-usluga/1517" TargetMode="External"/><Relationship Id="rId27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ojamreza.hep.hr/index.html" TargetMode="External"/><Relationship Id="rId3" Type="http://schemas.openxmlformats.org/officeDocument/2006/relationships/hyperlink" Target="https://mojracun.gpz-opskrba.hr/login.aspx" TargetMode="External"/><Relationship Id="rId7" Type="http://schemas.openxmlformats.org/officeDocument/2006/relationships/hyperlink" Target="http://www.progreso.hr/" TargetMode="External"/><Relationship Id="rId12" Type="http://schemas.openxmlformats.org/officeDocument/2006/relationships/comments" Target="../comments2.xml"/><Relationship Id="rId2" Type="http://schemas.openxmlformats.org/officeDocument/2006/relationships/hyperlink" Target="http://www.vio.hr/mojvio/" TargetMode="External"/><Relationship Id="rId1" Type="http://schemas.openxmlformats.org/officeDocument/2006/relationships/hyperlink" Target="mailto:m.meduric@gmail.com" TargetMode="External"/><Relationship Id="rId6" Type="http://schemas.openxmlformats.org/officeDocument/2006/relationships/hyperlink" Target="https://mojamreza.hep.hr/index.html" TargetMode="External"/><Relationship Id="rId11" Type="http://schemas.openxmlformats.org/officeDocument/2006/relationships/vmlDrawing" Target="../drawings/vmlDrawing2.vml"/><Relationship Id="rId5" Type="http://schemas.openxmlformats.org/officeDocument/2006/relationships/hyperlink" Target="https://mojamreza.hep.hr/index.html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www.progreso.hr/blog/rezije-excel-organizacija/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Q71"/>
  <sheetViews>
    <sheetView showGridLines="0" workbookViewId="0">
      <selection activeCell="C6" sqref="C5:C6"/>
    </sheetView>
  </sheetViews>
  <sheetFormatPr defaultColWidth="9.109375" defaultRowHeight="14.4" x14ac:dyDescent="0.3"/>
  <cols>
    <col min="1" max="1" width="25.5546875" style="3" customWidth="1"/>
    <col min="2" max="2" width="19" style="3" bestFit="1" customWidth="1"/>
    <col min="3" max="3" width="15.33203125" style="3" bestFit="1" customWidth="1"/>
    <col min="4" max="4" width="10.109375" style="3" customWidth="1"/>
    <col min="5" max="5" width="16.44140625" style="3" customWidth="1"/>
    <col min="6" max="6" width="14.44140625" style="3" bestFit="1" customWidth="1"/>
    <col min="7" max="7" width="11.109375" style="3" customWidth="1"/>
    <col min="8" max="8" width="9.5546875" style="3" bestFit="1" customWidth="1"/>
    <col min="9" max="9" width="10.5546875" style="3" bestFit="1" customWidth="1"/>
    <col min="10" max="11" width="9.109375" style="3"/>
    <col min="12" max="12" width="9.109375" style="3" customWidth="1"/>
    <col min="13" max="13" width="66.6640625" style="3" customWidth="1"/>
    <col min="14" max="14" width="10.44140625" style="3" bestFit="1" customWidth="1"/>
    <col min="15" max="15" width="7" style="3" bestFit="1" customWidth="1"/>
    <col min="16" max="16384" width="9.109375" style="3"/>
  </cols>
  <sheetData>
    <row r="1" spans="1:16" ht="33" customHeight="1" x14ac:dyDescent="0.3">
      <c r="A1" s="21" t="s">
        <v>27</v>
      </c>
      <c r="B1" s="21"/>
      <c r="C1" s="21"/>
      <c r="D1" s="21"/>
      <c r="E1" s="22" t="s">
        <v>152</v>
      </c>
      <c r="F1" s="21"/>
      <c r="G1" s="21"/>
      <c r="H1" s="21"/>
      <c r="I1" s="21"/>
      <c r="J1" s="21"/>
      <c r="K1" s="21"/>
      <c r="L1" s="21"/>
      <c r="M1" s="21"/>
      <c r="N1" s="282"/>
      <c r="O1" s="282"/>
      <c r="P1" s="282"/>
    </row>
    <row r="2" spans="1:16" ht="30" customHeight="1" x14ac:dyDescent="0.3">
      <c r="A2" s="174" t="s">
        <v>109</v>
      </c>
    </row>
    <row r="3" spans="1:16" x14ac:dyDescent="0.3">
      <c r="A3" s="4" t="s">
        <v>24</v>
      </c>
      <c r="B3" s="4"/>
      <c r="C3" s="5"/>
      <c r="D3" s="5"/>
      <c r="E3" s="5"/>
      <c r="F3" s="173"/>
      <c r="G3" s="5"/>
      <c r="H3" s="5"/>
      <c r="I3" s="5"/>
      <c r="J3" s="5"/>
      <c r="K3" s="5"/>
      <c r="L3" s="5"/>
      <c r="M3" s="5"/>
    </row>
    <row r="4" spans="1:16" x14ac:dyDescent="0.3">
      <c r="A4" s="82" t="s">
        <v>58</v>
      </c>
      <c r="B4" s="82" t="s">
        <v>55</v>
      </c>
      <c r="C4" s="82" t="s">
        <v>1</v>
      </c>
      <c r="D4" s="82" t="s">
        <v>117</v>
      </c>
      <c r="E4" s="82" t="s">
        <v>0</v>
      </c>
      <c r="F4" s="82" t="s">
        <v>4</v>
      </c>
      <c r="G4" s="298" t="s">
        <v>68</v>
      </c>
      <c r="H4" s="299"/>
      <c r="I4" s="300"/>
      <c r="J4" s="83" t="s">
        <v>43</v>
      </c>
      <c r="K4" s="84"/>
      <c r="L4" s="85"/>
      <c r="M4" s="82" t="s">
        <v>48</v>
      </c>
    </row>
    <row r="5" spans="1:16" x14ac:dyDescent="0.3">
      <c r="A5" s="86" t="s">
        <v>97</v>
      </c>
      <c r="B5" s="79" t="s">
        <v>56</v>
      </c>
      <c r="C5" s="277">
        <v>0.125356</v>
      </c>
      <c r="D5" s="185"/>
      <c r="E5" s="274">
        <v>2.5219999999999998</v>
      </c>
      <c r="F5" s="1" t="s">
        <v>5</v>
      </c>
      <c r="G5" s="301" t="s">
        <v>34</v>
      </c>
      <c r="H5" s="302"/>
      <c r="I5" s="303"/>
      <c r="J5" s="87" t="s">
        <v>40</v>
      </c>
      <c r="K5" s="88"/>
      <c r="L5" s="89"/>
      <c r="M5" s="131" t="s">
        <v>103</v>
      </c>
    </row>
    <row r="6" spans="1:16" x14ac:dyDescent="0.3">
      <c r="A6" s="8" t="s">
        <v>98</v>
      </c>
      <c r="B6" s="79" t="s">
        <v>99</v>
      </c>
      <c r="C6" s="279">
        <v>0.140487</v>
      </c>
      <c r="D6" s="185"/>
      <c r="E6" s="274">
        <v>2.5219999999999998</v>
      </c>
      <c r="F6" s="1" t="s">
        <v>5</v>
      </c>
      <c r="G6" s="307" t="s">
        <v>34</v>
      </c>
      <c r="H6" s="308"/>
      <c r="I6" s="309"/>
      <c r="J6" s="87" t="s">
        <v>40</v>
      </c>
      <c r="K6" s="167"/>
      <c r="L6" s="113"/>
      <c r="M6" s="131" t="s">
        <v>101</v>
      </c>
    </row>
    <row r="7" spans="1:16" x14ac:dyDescent="0.3">
      <c r="A7" s="86" t="s">
        <v>98</v>
      </c>
      <c r="B7" s="79" t="s">
        <v>100</v>
      </c>
      <c r="C7" s="277">
        <v>7.3195999999999997E-2</v>
      </c>
      <c r="D7" s="185"/>
      <c r="E7" s="274">
        <v>2.5219999999999998</v>
      </c>
      <c r="F7" s="1" t="s">
        <v>5</v>
      </c>
      <c r="G7" s="301" t="s">
        <v>34</v>
      </c>
      <c r="H7" s="302"/>
      <c r="I7" s="303"/>
      <c r="J7" s="87" t="s">
        <v>40</v>
      </c>
      <c r="K7" s="88"/>
      <c r="L7" s="89"/>
      <c r="M7" s="131" t="s">
        <v>102</v>
      </c>
    </row>
    <row r="8" spans="1:16" x14ac:dyDescent="0.3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</row>
    <row r="9" spans="1:16" x14ac:dyDescent="0.3">
      <c r="A9" s="91" t="s">
        <v>59</v>
      </c>
      <c r="B9" s="91" t="s">
        <v>55</v>
      </c>
      <c r="C9" s="91" t="s">
        <v>1</v>
      </c>
      <c r="D9" s="91" t="s">
        <v>96</v>
      </c>
      <c r="E9" s="91" t="s">
        <v>0</v>
      </c>
      <c r="F9" s="91" t="s">
        <v>4</v>
      </c>
      <c r="G9" s="304" t="s">
        <v>68</v>
      </c>
      <c r="H9" s="305"/>
      <c r="I9" s="306"/>
      <c r="J9" s="92" t="s">
        <v>43</v>
      </c>
      <c r="K9" s="93"/>
      <c r="L9" s="94"/>
      <c r="M9" s="91" t="s">
        <v>48</v>
      </c>
    </row>
    <row r="10" spans="1:16" ht="16.2" x14ac:dyDescent="0.3">
      <c r="A10" s="86" t="s">
        <v>59</v>
      </c>
      <c r="B10" s="79" t="s">
        <v>112</v>
      </c>
      <c r="C10" s="276">
        <v>2.02915</v>
      </c>
      <c r="D10" s="193" t="s">
        <v>96</v>
      </c>
      <c r="E10" s="2">
        <v>2.5099999999999998</v>
      </c>
      <c r="F10" s="1" t="s">
        <v>26</v>
      </c>
      <c r="G10" s="301" t="s">
        <v>35</v>
      </c>
      <c r="H10" s="302"/>
      <c r="I10" s="303"/>
      <c r="J10" s="87" t="s">
        <v>41</v>
      </c>
      <c r="K10" s="88"/>
      <c r="L10" s="89"/>
      <c r="M10" s="131"/>
    </row>
    <row r="11" spans="1:16" x14ac:dyDescent="0.3">
      <c r="A11" s="9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</row>
    <row r="12" spans="1:16" s="90" customFormat="1" x14ac:dyDescent="0.3">
      <c r="A12" s="95" t="s">
        <v>69</v>
      </c>
      <c r="B12" s="95" t="s">
        <v>55</v>
      </c>
      <c r="C12" s="95" t="s">
        <v>72</v>
      </c>
      <c r="D12" s="95"/>
      <c r="E12" s="95" t="s">
        <v>73</v>
      </c>
      <c r="F12" s="95" t="s">
        <v>4</v>
      </c>
      <c r="G12" s="312" t="s">
        <v>68</v>
      </c>
      <c r="H12" s="313"/>
      <c r="I12" s="314"/>
      <c r="J12" s="96" t="s">
        <v>43</v>
      </c>
      <c r="K12" s="97"/>
      <c r="L12" s="98"/>
      <c r="M12" s="95" t="s">
        <v>48</v>
      </c>
    </row>
    <row r="13" spans="1:16" x14ac:dyDescent="0.3">
      <c r="A13" s="6" t="s">
        <v>60</v>
      </c>
      <c r="B13" s="78" t="s">
        <v>57</v>
      </c>
      <c r="C13" s="229">
        <v>0.03</v>
      </c>
      <c r="D13" s="2"/>
      <c r="E13" s="168" t="s">
        <v>96</v>
      </c>
      <c r="F13" s="1" t="s">
        <v>5</v>
      </c>
      <c r="G13" s="315" t="s">
        <v>36</v>
      </c>
      <c r="H13" s="316"/>
      <c r="I13" s="317"/>
      <c r="J13" s="289" t="s">
        <v>166</v>
      </c>
      <c r="K13" s="290"/>
      <c r="L13" s="291"/>
      <c r="M13" s="131"/>
    </row>
    <row r="14" spans="1:16" x14ac:dyDescent="0.3">
      <c r="A14" s="8" t="s">
        <v>61</v>
      </c>
      <c r="B14" s="78" t="s">
        <v>57</v>
      </c>
      <c r="C14" s="229">
        <v>1.89</v>
      </c>
      <c r="D14" s="2"/>
      <c r="E14" s="168" t="s">
        <v>96</v>
      </c>
      <c r="F14" s="1" t="s">
        <v>20</v>
      </c>
      <c r="G14" s="318"/>
      <c r="H14" s="319"/>
      <c r="I14" s="320"/>
      <c r="J14" s="292"/>
      <c r="K14" s="293"/>
      <c r="L14" s="294"/>
      <c r="M14" s="132"/>
    </row>
    <row r="15" spans="1:16" x14ac:dyDescent="0.3">
      <c r="A15" s="99" t="s">
        <v>71</v>
      </c>
      <c r="B15" s="78" t="s">
        <v>57</v>
      </c>
      <c r="C15" s="2"/>
      <c r="D15" s="2"/>
      <c r="E15" s="37">
        <v>5</v>
      </c>
      <c r="F15" s="1" t="s">
        <v>20</v>
      </c>
      <c r="G15" s="321"/>
      <c r="H15" s="322"/>
      <c r="I15" s="323"/>
      <c r="J15" s="295"/>
      <c r="K15" s="296"/>
      <c r="L15" s="297"/>
      <c r="M15" s="132"/>
    </row>
    <row r="16" spans="1:16" x14ac:dyDescent="0.3">
      <c r="C16" s="100"/>
      <c r="D16" s="101"/>
      <c r="E16" s="101"/>
      <c r="F16" s="102" t="s">
        <v>74</v>
      </c>
      <c r="G16" s="230">
        <f>C14*E15</f>
        <v>9.4499999999999993</v>
      </c>
    </row>
    <row r="17" spans="1:15" x14ac:dyDescent="0.3">
      <c r="F17" s="166"/>
    </row>
    <row r="18" spans="1:15" x14ac:dyDescent="0.3">
      <c r="A18" s="174" t="s">
        <v>127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</row>
    <row r="19" spans="1:15" x14ac:dyDescent="0.3">
      <c r="A19" s="103" t="s">
        <v>62</v>
      </c>
      <c r="B19" s="104" t="s">
        <v>55</v>
      </c>
      <c r="C19" s="104" t="s">
        <v>1</v>
      </c>
      <c r="D19" s="104" t="s">
        <v>126</v>
      </c>
      <c r="E19" s="104" t="s">
        <v>0</v>
      </c>
      <c r="F19" s="104" t="s">
        <v>4</v>
      </c>
      <c r="G19" s="283" t="s">
        <v>68</v>
      </c>
      <c r="H19" s="284"/>
      <c r="I19" s="285"/>
      <c r="J19" s="105" t="s">
        <v>43</v>
      </c>
      <c r="K19" s="106"/>
      <c r="L19" s="107"/>
      <c r="M19" s="104" t="s">
        <v>48</v>
      </c>
      <c r="N19" s="104" t="s">
        <v>131</v>
      </c>
      <c r="O19" s="104" t="s">
        <v>132</v>
      </c>
    </row>
    <row r="20" spans="1:15" x14ac:dyDescent="0.3">
      <c r="A20" s="86" t="s">
        <v>62</v>
      </c>
      <c r="B20" s="79" t="s">
        <v>63</v>
      </c>
      <c r="C20" s="275">
        <v>6.2399999999999997E-2</v>
      </c>
      <c r="D20" s="214">
        <v>10</v>
      </c>
      <c r="E20" s="275">
        <v>1.7282</v>
      </c>
      <c r="F20" s="1" t="s">
        <v>5</v>
      </c>
      <c r="G20" s="286" t="s">
        <v>37</v>
      </c>
      <c r="H20" s="287"/>
      <c r="I20" s="288"/>
      <c r="J20" s="108" t="s">
        <v>42</v>
      </c>
      <c r="K20" s="109"/>
      <c r="L20" s="89"/>
      <c r="M20" s="131"/>
      <c r="N20" s="217"/>
      <c r="O20" s="217"/>
    </row>
    <row r="21" spans="1:15" x14ac:dyDescent="0.3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</row>
    <row r="22" spans="1:15" x14ac:dyDescent="0.3">
      <c r="A22" s="178" t="s">
        <v>70</v>
      </c>
      <c r="B22" s="110" t="s">
        <v>55</v>
      </c>
      <c r="C22" s="110" t="s">
        <v>72</v>
      </c>
      <c r="D22" s="110" t="s">
        <v>96</v>
      </c>
      <c r="E22" s="178" t="s">
        <v>110</v>
      </c>
      <c r="F22" s="110" t="s">
        <v>111</v>
      </c>
      <c r="G22" s="110" t="s">
        <v>6</v>
      </c>
      <c r="H22" s="110" t="s">
        <v>4</v>
      </c>
      <c r="I22" s="110" t="s">
        <v>7</v>
      </c>
      <c r="J22" s="111" t="s">
        <v>68</v>
      </c>
      <c r="K22" s="112"/>
      <c r="L22" s="111" t="s">
        <v>48</v>
      </c>
      <c r="M22" s="112"/>
    </row>
    <row r="23" spans="1:15" ht="16.2" x14ac:dyDescent="0.3">
      <c r="A23" s="113" t="s">
        <v>66</v>
      </c>
      <c r="B23" s="221" t="s">
        <v>96</v>
      </c>
      <c r="C23" s="222" t="s">
        <v>96</v>
      </c>
      <c r="D23" s="222" t="s">
        <v>96</v>
      </c>
      <c r="E23" s="223" t="s">
        <v>96</v>
      </c>
      <c r="F23" s="223" t="s">
        <v>96</v>
      </c>
      <c r="G23" s="36">
        <v>35</v>
      </c>
      <c r="H23" s="1" t="s">
        <v>25</v>
      </c>
      <c r="I23" s="9" t="s">
        <v>96</v>
      </c>
      <c r="J23" s="310" t="s">
        <v>96</v>
      </c>
      <c r="K23" s="311"/>
      <c r="L23" s="175"/>
      <c r="M23" s="115"/>
    </row>
    <row r="24" spans="1:15" x14ac:dyDescent="0.3">
      <c r="A24" s="6" t="s">
        <v>3</v>
      </c>
      <c r="B24" s="80"/>
      <c r="C24" s="229">
        <v>0.03</v>
      </c>
      <c r="D24" s="194" t="s">
        <v>96</v>
      </c>
      <c r="E24" s="224" t="s">
        <v>96</v>
      </c>
      <c r="F24" s="224" t="s">
        <v>96</v>
      </c>
      <c r="G24" s="225" t="s">
        <v>96</v>
      </c>
      <c r="H24" s="226" t="s">
        <v>96</v>
      </c>
      <c r="I24" s="231">
        <f>C24*G23</f>
        <v>1.05</v>
      </c>
      <c r="J24" s="116" t="s">
        <v>38</v>
      </c>
      <c r="K24" s="117"/>
      <c r="L24" s="176"/>
      <c r="M24" s="117"/>
    </row>
    <row r="25" spans="1:15" x14ac:dyDescent="0.3">
      <c r="A25" s="8" t="s">
        <v>2</v>
      </c>
      <c r="B25" s="78"/>
      <c r="C25" s="229">
        <v>0.12</v>
      </c>
      <c r="D25" s="193" t="s">
        <v>96</v>
      </c>
      <c r="E25" s="179">
        <v>0.95</v>
      </c>
      <c r="F25" s="179">
        <v>1</v>
      </c>
      <c r="G25" s="227" t="s">
        <v>96</v>
      </c>
      <c r="H25" s="228" t="s">
        <v>96</v>
      </c>
      <c r="I25" s="230">
        <f>C25*E25*F25*G23</f>
        <v>3.9899999999999998</v>
      </c>
      <c r="J25" s="114" t="s">
        <v>39</v>
      </c>
      <c r="K25" s="115"/>
      <c r="L25" s="175" t="s">
        <v>113</v>
      </c>
      <c r="M25" s="115"/>
    </row>
    <row r="26" spans="1:15" x14ac:dyDescent="0.3">
      <c r="A26" s="118" t="s">
        <v>64</v>
      </c>
      <c r="B26" s="81" t="s">
        <v>65</v>
      </c>
      <c r="C26" s="229">
        <v>0.15</v>
      </c>
      <c r="D26" s="193" t="s">
        <v>96</v>
      </c>
      <c r="E26" s="223" t="s">
        <v>96</v>
      </c>
      <c r="F26" s="223" t="s">
        <v>96</v>
      </c>
      <c r="G26" s="227" t="s">
        <v>96</v>
      </c>
      <c r="H26" s="228" t="s">
        <v>96</v>
      </c>
      <c r="I26" s="232">
        <f>C26*G23</f>
        <v>5.25</v>
      </c>
      <c r="J26" s="119" t="s">
        <v>64</v>
      </c>
      <c r="K26" s="120"/>
      <c r="L26" s="177"/>
      <c r="M26" s="120"/>
    </row>
    <row r="27" spans="1:15" x14ac:dyDescent="0.3">
      <c r="A27" s="115" t="s">
        <v>54</v>
      </c>
      <c r="B27" s="78"/>
      <c r="C27" s="229">
        <v>0.2</v>
      </c>
      <c r="D27" s="193" t="s">
        <v>96</v>
      </c>
      <c r="E27" s="223" t="s">
        <v>96</v>
      </c>
      <c r="F27" s="223" t="s">
        <v>96</v>
      </c>
      <c r="G27" s="227" t="s">
        <v>96</v>
      </c>
      <c r="H27" s="228" t="s">
        <v>96</v>
      </c>
      <c r="I27" s="230">
        <f>C27*G23</f>
        <v>7</v>
      </c>
      <c r="J27" s="114" t="s">
        <v>54</v>
      </c>
      <c r="K27" s="115"/>
      <c r="L27" s="175" t="s">
        <v>147</v>
      </c>
      <c r="M27" s="115"/>
    </row>
    <row r="28" spans="1:15" x14ac:dyDescent="0.3">
      <c r="C28" s="100"/>
      <c r="D28" s="101"/>
      <c r="E28" s="101"/>
      <c r="F28" s="101"/>
      <c r="G28" s="101"/>
      <c r="H28" s="102" t="s">
        <v>21</v>
      </c>
      <c r="I28" s="230">
        <f>SUM(I24:I27)</f>
        <v>17.29</v>
      </c>
      <c r="J28" s="121"/>
      <c r="K28" s="121"/>
    </row>
    <row r="29" spans="1:15" x14ac:dyDescent="0.3">
      <c r="F29" s="166"/>
      <c r="G29" s="162"/>
      <c r="H29" s="121"/>
      <c r="I29" s="121"/>
    </row>
    <row r="30" spans="1:15" x14ac:dyDescent="0.3">
      <c r="A30" s="172" t="s">
        <v>95</v>
      </c>
      <c r="B30" s="90"/>
      <c r="C30" s="90"/>
      <c r="D30" s="90"/>
      <c r="H30" s="90"/>
      <c r="I30" s="90"/>
      <c r="J30" s="90"/>
      <c r="K30" s="90"/>
      <c r="L30" s="90"/>
      <c r="M30" s="90"/>
    </row>
    <row r="31" spans="1:15" x14ac:dyDescent="0.3">
      <c r="A31" s="122" t="s">
        <v>67</v>
      </c>
      <c r="B31" s="122" t="s">
        <v>55</v>
      </c>
      <c r="C31" s="151"/>
      <c r="D31" s="152"/>
      <c r="E31" s="152" t="s">
        <v>94</v>
      </c>
      <c r="F31" s="153"/>
    </row>
    <row r="32" spans="1:15" x14ac:dyDescent="0.3">
      <c r="A32" s="78"/>
      <c r="B32" s="78"/>
      <c r="C32" s="163"/>
      <c r="D32" s="165"/>
      <c r="E32" s="165"/>
      <c r="F32" s="164"/>
      <c r="G32" s="192">
        <v>1.1299999999999999</v>
      </c>
    </row>
    <row r="33" spans="1:17" x14ac:dyDescent="0.3">
      <c r="A33" s="180"/>
      <c r="B33" s="78"/>
      <c r="C33" s="163"/>
      <c r="D33" s="165"/>
      <c r="E33" s="165"/>
      <c r="F33" s="164"/>
      <c r="G33" s="192">
        <v>1.25</v>
      </c>
      <c r="Q33" s="90"/>
    </row>
    <row r="34" spans="1:17" x14ac:dyDescent="0.3">
      <c r="A34" s="180"/>
      <c r="B34" s="78"/>
      <c r="C34" s="163"/>
      <c r="D34" s="165"/>
      <c r="E34" s="165"/>
      <c r="F34" s="164"/>
      <c r="G34" s="192">
        <v>1.05</v>
      </c>
    </row>
    <row r="35" spans="1:17" x14ac:dyDescent="0.3">
      <c r="A35" s="180"/>
      <c r="B35" s="78"/>
      <c r="C35" s="163"/>
      <c r="D35" s="165"/>
      <c r="E35" s="165"/>
      <c r="F35" s="164"/>
    </row>
    <row r="36" spans="1:17" x14ac:dyDescent="0.3">
      <c r="A36" s="180"/>
      <c r="B36" s="78"/>
      <c r="C36" s="163"/>
      <c r="D36" s="165"/>
      <c r="E36" s="165"/>
      <c r="F36" s="164"/>
    </row>
    <row r="37" spans="1:17" x14ac:dyDescent="0.3">
      <c r="A37" s="180"/>
      <c r="B37" s="78"/>
      <c r="C37" s="163"/>
      <c r="D37" s="165"/>
      <c r="E37" s="165"/>
      <c r="F37" s="164"/>
    </row>
    <row r="38" spans="1:17" x14ac:dyDescent="0.3">
      <c r="A38" s="180"/>
      <c r="B38" s="78"/>
      <c r="C38" s="163"/>
      <c r="D38" s="165"/>
      <c r="E38" s="165"/>
      <c r="F38" s="164"/>
    </row>
    <row r="39" spans="1:17" x14ac:dyDescent="0.3">
      <c r="A39" s="180"/>
      <c r="B39" s="78"/>
      <c r="C39" s="163"/>
      <c r="D39" s="165"/>
      <c r="E39" s="165"/>
      <c r="F39" s="164"/>
    </row>
    <row r="40" spans="1:17" x14ac:dyDescent="0.3">
      <c r="A40" s="180"/>
      <c r="B40" s="78"/>
      <c r="C40" s="163"/>
      <c r="D40" s="165"/>
      <c r="E40" s="165"/>
      <c r="F40" s="164"/>
    </row>
    <row r="41" spans="1:17" x14ac:dyDescent="0.3">
      <c r="A41" s="180"/>
      <c r="B41" s="78"/>
      <c r="C41" s="163"/>
      <c r="D41" s="165"/>
      <c r="E41" s="165"/>
      <c r="F41" s="164"/>
    </row>
    <row r="42" spans="1:17" x14ac:dyDescent="0.3">
      <c r="A42" s="180"/>
      <c r="B42" s="78"/>
      <c r="C42" s="163"/>
      <c r="D42" s="165"/>
      <c r="E42" s="165"/>
      <c r="F42" s="164"/>
    </row>
    <row r="43" spans="1:17" x14ac:dyDescent="0.3">
      <c r="A43" s="180"/>
      <c r="B43" s="78"/>
      <c r="C43" s="163"/>
      <c r="D43" s="165"/>
      <c r="E43" s="165"/>
      <c r="F43" s="164"/>
    </row>
    <row r="44" spans="1:17" x14ac:dyDescent="0.3">
      <c r="A44" s="180"/>
      <c r="B44" s="78"/>
      <c r="C44" s="163"/>
      <c r="D44" s="165"/>
      <c r="E44" s="165"/>
      <c r="F44" s="164"/>
    </row>
    <row r="45" spans="1:17" x14ac:dyDescent="0.3">
      <c r="A45" s="180"/>
      <c r="B45" s="78"/>
      <c r="C45" s="163"/>
      <c r="D45" s="165"/>
      <c r="E45" s="165"/>
      <c r="F45" s="164"/>
    </row>
    <row r="46" spans="1:17" x14ac:dyDescent="0.3">
      <c r="A46" s="180"/>
      <c r="B46" s="78"/>
      <c r="C46" s="163"/>
      <c r="D46" s="165"/>
      <c r="E46" s="165"/>
      <c r="F46" s="164"/>
    </row>
    <row r="47" spans="1:17" x14ac:dyDescent="0.3">
      <c r="A47" s="180"/>
      <c r="B47" s="78"/>
      <c r="C47" s="163"/>
      <c r="D47" s="165"/>
      <c r="E47" s="165"/>
      <c r="F47" s="164"/>
    </row>
    <row r="48" spans="1:17" x14ac:dyDescent="0.3">
      <c r="A48" s="180"/>
      <c r="B48" s="78"/>
      <c r="C48" s="163"/>
      <c r="D48" s="165"/>
      <c r="E48" s="165"/>
      <c r="F48" s="164"/>
    </row>
    <row r="49" spans="1:8" x14ac:dyDescent="0.3">
      <c r="A49" s="180"/>
      <c r="B49" s="78"/>
      <c r="C49" s="163"/>
      <c r="D49" s="165"/>
      <c r="E49" s="165"/>
      <c r="F49" s="164"/>
    </row>
    <row r="50" spans="1:8" x14ac:dyDescent="0.3">
      <c r="A50" s="180"/>
      <c r="B50" s="78"/>
      <c r="C50" s="163"/>
      <c r="D50" s="165"/>
      <c r="E50" s="165"/>
      <c r="F50" s="164"/>
    </row>
    <row r="53" spans="1:8" x14ac:dyDescent="0.3">
      <c r="H53" s="19"/>
    </row>
    <row r="54" spans="1:8" x14ac:dyDescent="0.3">
      <c r="H54" s="11"/>
    </row>
    <row r="55" spans="1:8" x14ac:dyDescent="0.3">
      <c r="A55" s="123"/>
      <c r="B55" s="123"/>
      <c r="C55" s="123"/>
      <c r="D55" s="123"/>
      <c r="E55" s="123"/>
      <c r="F55" s="123"/>
    </row>
    <row r="56" spans="1:8" x14ac:dyDescent="0.3">
      <c r="A56" s="7"/>
      <c r="B56" s="7"/>
      <c r="C56" s="7"/>
      <c r="D56" s="7"/>
      <c r="E56" s="7"/>
      <c r="F56" s="7"/>
    </row>
    <row r="57" spans="1:8" ht="21" x14ac:dyDescent="0.4">
      <c r="A57" s="124" t="s">
        <v>88</v>
      </c>
      <c r="B57" s="125"/>
      <c r="C57" s="125"/>
      <c r="D57" s="125"/>
      <c r="E57" s="125"/>
      <c r="F57" s="125"/>
    </row>
    <row r="58" spans="1:8" ht="21" x14ac:dyDescent="0.4">
      <c r="A58" s="124" t="s">
        <v>148</v>
      </c>
      <c r="B58" s="125"/>
      <c r="C58" s="125"/>
      <c r="D58" s="125"/>
      <c r="E58" s="125"/>
      <c r="F58" s="125"/>
    </row>
    <row r="59" spans="1:8" ht="18" x14ac:dyDescent="0.35">
      <c r="A59" s="126" t="s">
        <v>87</v>
      </c>
      <c r="B59" s="125"/>
      <c r="C59" s="125"/>
      <c r="D59" s="125"/>
      <c r="E59" s="125"/>
      <c r="F59" s="125"/>
    </row>
    <row r="60" spans="1:8" x14ac:dyDescent="0.3">
      <c r="A60" s="125"/>
      <c r="B60" s="125"/>
      <c r="C60" s="125"/>
      <c r="D60" s="125"/>
      <c r="E60" s="125"/>
      <c r="F60" s="125"/>
    </row>
    <row r="61" spans="1:8" ht="15.6" x14ac:dyDescent="0.3">
      <c r="A61" s="127" t="s">
        <v>47</v>
      </c>
      <c r="B61" s="125"/>
      <c r="C61" s="125"/>
      <c r="D61" s="125"/>
      <c r="E61" s="125"/>
      <c r="F61" s="125"/>
    </row>
    <row r="62" spans="1:8" x14ac:dyDescent="0.3">
      <c r="A62" s="7"/>
      <c r="B62" s="7"/>
      <c r="C62" s="7"/>
      <c r="D62" s="7"/>
      <c r="E62" s="7"/>
      <c r="F62" s="7"/>
    </row>
    <row r="63" spans="1:8" x14ac:dyDescent="0.3">
      <c r="A63" s="128" t="s">
        <v>153</v>
      </c>
      <c r="B63" s="7"/>
      <c r="C63" s="7"/>
      <c r="D63" s="7"/>
      <c r="E63" s="7"/>
      <c r="F63" s="7"/>
    </row>
    <row r="64" spans="1:8" x14ac:dyDescent="0.3">
      <c r="A64" s="128" t="s">
        <v>44</v>
      </c>
      <c r="B64" s="7"/>
      <c r="C64" s="7"/>
      <c r="D64" s="7"/>
      <c r="E64" s="7"/>
      <c r="F64" s="7"/>
    </row>
    <row r="65" spans="1:6" x14ac:dyDescent="0.3">
      <c r="A65" s="128"/>
      <c r="B65" s="7"/>
      <c r="C65" s="7"/>
      <c r="D65" s="7"/>
      <c r="E65" s="7"/>
      <c r="F65" s="7"/>
    </row>
    <row r="66" spans="1:6" x14ac:dyDescent="0.3">
      <c r="A66" s="128"/>
      <c r="B66" s="7"/>
      <c r="C66" s="7"/>
      <c r="D66" s="7"/>
      <c r="E66" s="7"/>
      <c r="F66" s="7"/>
    </row>
    <row r="67" spans="1:6" x14ac:dyDescent="0.3">
      <c r="A67" s="324" t="s">
        <v>116</v>
      </c>
      <c r="B67" s="324"/>
      <c r="C67" s="324"/>
      <c r="D67" s="324"/>
      <c r="E67" s="324"/>
      <c r="F67" s="324"/>
    </row>
    <row r="68" spans="1:6" x14ac:dyDescent="0.3">
      <c r="A68" s="123"/>
      <c r="B68" s="123"/>
      <c r="C68" s="123"/>
      <c r="D68" s="123"/>
      <c r="E68" s="123"/>
      <c r="F68" s="123"/>
    </row>
    <row r="69" spans="1:6" x14ac:dyDescent="0.3">
      <c r="A69" s="123"/>
      <c r="B69" s="123"/>
      <c r="C69" s="123"/>
      <c r="D69" s="123"/>
      <c r="E69" s="123"/>
      <c r="F69" s="123"/>
    </row>
    <row r="70" spans="1:6" x14ac:dyDescent="0.3">
      <c r="A70" s="123"/>
      <c r="B70" s="123"/>
      <c r="C70" s="123"/>
      <c r="D70" s="123"/>
      <c r="E70" s="123"/>
      <c r="F70" s="123"/>
    </row>
    <row r="71" spans="1:6" x14ac:dyDescent="0.3">
      <c r="A71" s="129" t="s">
        <v>129</v>
      </c>
      <c r="F71" s="130" t="s">
        <v>89</v>
      </c>
    </row>
  </sheetData>
  <sheetProtection algorithmName="SHA-512" hashValue="sApxGAesMNi8dYoFxlXLb+8/f8QNS3aY4tt9VR9WrVCSi/Hq/5s6Uwhy7HwAZisIn94Sj0raviS+kMAoy499AA==" saltValue="SP0okI6i8wV+GWdUsTPBfg==" spinCount="100000" sheet="1" formatCells="0" formatColumns="0" formatRows="0" insertColumns="0" insertRows="0" insertHyperlinks="0" deleteColumns="0" deleteRows="0" sort="0" autoFilter="0" pivotTables="0"/>
  <mergeCells count="14">
    <mergeCell ref="J23:K23"/>
    <mergeCell ref="G10:I10"/>
    <mergeCell ref="G12:I12"/>
    <mergeCell ref="G13:I15"/>
    <mergeCell ref="A67:F67"/>
    <mergeCell ref="N1:P1"/>
    <mergeCell ref="G19:I19"/>
    <mergeCell ref="G20:I20"/>
    <mergeCell ref="J13:L15"/>
    <mergeCell ref="G4:I4"/>
    <mergeCell ref="G5:I5"/>
    <mergeCell ref="G9:I9"/>
    <mergeCell ref="G6:I6"/>
    <mergeCell ref="G7:I7"/>
  </mergeCells>
  <hyperlinks>
    <hyperlink ref="G5" r:id="rId1" xr:uid="{00000000-0004-0000-0000-000000000000}"/>
    <hyperlink ref="G10" r:id="rId2" xr:uid="{00000000-0004-0000-0000-000001000000}"/>
    <hyperlink ref="G13" r:id="rId3" xr:uid="{00000000-0004-0000-0000-000002000000}"/>
    <hyperlink ref="G20" r:id="rId4" xr:uid="{00000000-0004-0000-0000-000003000000}"/>
    <hyperlink ref="J24" r:id="rId5" xr:uid="{00000000-0004-0000-0000-000004000000}"/>
    <hyperlink ref="J25" r:id="rId6" xr:uid="{00000000-0004-0000-0000-000005000000}"/>
    <hyperlink ref="J26" r:id="rId7" display="Cistoca" xr:uid="{00000000-0004-0000-0000-000006000000}"/>
    <hyperlink ref="J5" r:id="rId8" location="!/login" xr:uid="{00000000-0004-0000-0000-000007000000}"/>
    <hyperlink ref="J10" r:id="rId9" xr:uid="{00000000-0004-0000-0000-000008000000}"/>
    <hyperlink ref="J20" r:id="rId10" xr:uid="{00000000-0004-0000-0000-000009000000}"/>
    <hyperlink ref="F71" r:id="rId11" display="design by m.meduric@gmail.com" xr:uid="{00000000-0004-0000-0000-00000A000000}"/>
    <hyperlink ref="G6" r:id="rId12" xr:uid="{00000000-0004-0000-0000-00000B000000}"/>
    <hyperlink ref="G7" r:id="rId13" xr:uid="{00000000-0004-0000-0000-00000D000000}"/>
    <hyperlink ref="J7" r:id="rId14" xr:uid="{00000000-0004-0000-0000-00000E000000}"/>
    <hyperlink ref="J27" r:id="rId15" xr:uid="{00000000-0004-0000-0000-00000F000000}"/>
    <hyperlink ref="E22" r:id="rId16" xr:uid="{00000000-0004-0000-0000-000010000000}"/>
    <hyperlink ref="A22" r:id="rId17" xr:uid="{00000000-0004-0000-0000-000011000000}"/>
    <hyperlink ref="A1" r:id="rId18" xr:uid="{00000000-0004-0000-0000-000012000000}"/>
    <hyperlink ref="G5:I5" r:id="rId19" display="HEP" xr:uid="{00000000-0004-0000-0000-000013000000}"/>
    <hyperlink ref="G6:I6" r:id="rId20" display="HEP" xr:uid="{00000000-0004-0000-0000-000014000000}"/>
    <hyperlink ref="G7:I7" r:id="rId21" display="HEP" xr:uid="{00000000-0004-0000-0000-000015000000}"/>
    <hyperlink ref="G10:I10" r:id="rId22" display="VIO" xr:uid="{00000000-0004-0000-0000-000016000000}"/>
    <hyperlink ref="G13:I15" r:id="rId23" display="HEP toplinarstvo" xr:uid="{00000000-0004-0000-0000-000017000000}"/>
    <hyperlink ref="G20:I20" r:id="rId24" display="GPZ" xr:uid="{00000000-0004-0000-0000-000018000000}"/>
    <hyperlink ref="J6" r:id="rId25" location="!/login" xr:uid="{E2E49716-209C-4E1F-98A3-32C8504834BA}"/>
  </hyperlinks>
  <pageMargins left="0.7" right="0.7" top="0.75" bottom="0.75" header="0.3" footer="0.3"/>
  <pageSetup paperSize="9" orientation="portrait" horizontalDpi="4294967293" verticalDpi="300" r:id="rId26"/>
  <drawing r:id="rId27"/>
  <legacyDrawing r:id="rId2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A1:S129"/>
  <sheetViews>
    <sheetView showGridLines="0" tabSelected="1" zoomScaleNormal="100" workbookViewId="0">
      <pane ySplit="1" topLeftCell="A2" activePane="bottomLeft" state="frozen"/>
      <selection pane="bottomLeft" activeCell="D7" sqref="D7"/>
    </sheetView>
  </sheetViews>
  <sheetFormatPr defaultColWidth="0" defaultRowHeight="14.4" x14ac:dyDescent="0.3"/>
  <cols>
    <col min="1" max="1" width="1" style="3" customWidth="1"/>
    <col min="2" max="2" width="27" style="3" customWidth="1"/>
    <col min="3" max="3" width="13.109375" style="3" customWidth="1"/>
    <col min="4" max="4" width="13.33203125" style="3" bestFit="1" customWidth="1"/>
    <col min="5" max="5" width="12.88671875" style="3" customWidth="1"/>
    <col min="6" max="7" width="13" style="3" customWidth="1"/>
    <col min="8" max="11" width="13.33203125" style="3" bestFit="1" customWidth="1"/>
    <col min="12" max="12" width="14.88671875" style="3" customWidth="1"/>
    <col min="13" max="13" width="13.77734375" style="3" bestFit="1" customWidth="1"/>
    <col min="14" max="15" width="13.33203125" style="3" customWidth="1"/>
    <col min="16" max="16" width="15.5546875" style="3" customWidth="1"/>
    <col min="17" max="18" width="14.33203125" style="3" bestFit="1" customWidth="1"/>
    <col min="19" max="19" width="16.33203125" style="3" bestFit="1" customWidth="1"/>
    <col min="20" max="16384" width="0" style="3" hidden="1"/>
  </cols>
  <sheetData>
    <row r="1" spans="1:19" s="171" customFormat="1" x14ac:dyDescent="0.3">
      <c r="D1" s="31" t="s">
        <v>154</v>
      </c>
      <c r="E1" s="31" t="s">
        <v>155</v>
      </c>
      <c r="F1" s="31" t="s">
        <v>156</v>
      </c>
      <c r="G1" s="31" t="s">
        <v>157</v>
      </c>
      <c r="H1" s="31" t="s">
        <v>158</v>
      </c>
      <c r="I1" s="31" t="s">
        <v>159</v>
      </c>
      <c r="J1" s="31" t="s">
        <v>160</v>
      </c>
      <c r="K1" s="31" t="s">
        <v>161</v>
      </c>
      <c r="L1" s="31" t="s">
        <v>162</v>
      </c>
      <c r="M1" s="31" t="s">
        <v>163</v>
      </c>
      <c r="N1" s="31" t="s">
        <v>164</v>
      </c>
      <c r="O1" s="272" t="s">
        <v>165</v>
      </c>
      <c r="P1" s="273"/>
      <c r="Q1" s="273"/>
      <c r="R1" s="273"/>
      <c r="S1" s="273"/>
    </row>
    <row r="2" spans="1:19" ht="33" customHeight="1" x14ac:dyDescent="0.3">
      <c r="A2" s="133"/>
      <c r="B2" s="171" t="s">
        <v>27</v>
      </c>
      <c r="C2" s="5"/>
      <c r="D2" s="21"/>
      <c r="E2" s="21"/>
      <c r="F2" s="21"/>
      <c r="G2" s="22" t="s">
        <v>146</v>
      </c>
      <c r="H2" s="22"/>
      <c r="I2" s="21"/>
      <c r="J2" s="21"/>
      <c r="K2" s="21"/>
      <c r="L2" s="21"/>
      <c r="M2" s="21"/>
      <c r="N2" s="21"/>
      <c r="O2" s="21"/>
      <c r="P2" s="161"/>
      <c r="Q2" s="161">
        <v>2024</v>
      </c>
      <c r="R2" s="161" t="str">
        <f>IF(O33=0,"","» 2025")</f>
        <v/>
      </c>
      <c r="S2" s="161"/>
    </row>
    <row r="3" spans="1:19" x14ac:dyDescent="0.3">
      <c r="A3" s="5"/>
      <c r="B3" s="25"/>
      <c r="C3" s="26"/>
      <c r="D3" s="134" t="s">
        <v>8</v>
      </c>
      <c r="E3" s="135" t="s">
        <v>9</v>
      </c>
      <c r="F3" s="136" t="s">
        <v>10</v>
      </c>
      <c r="G3" s="134" t="s">
        <v>11</v>
      </c>
      <c r="H3" s="134" t="s">
        <v>12</v>
      </c>
      <c r="I3" s="134" t="s">
        <v>13</v>
      </c>
      <c r="J3" s="134" t="s">
        <v>14</v>
      </c>
      <c r="K3" s="134" t="s">
        <v>15</v>
      </c>
      <c r="L3" s="135" t="s">
        <v>16</v>
      </c>
      <c r="M3" s="136" t="s">
        <v>17</v>
      </c>
      <c r="N3" s="137" t="s">
        <v>18</v>
      </c>
      <c r="O3" s="137" t="s">
        <v>19</v>
      </c>
      <c r="P3" s="331" t="str">
        <f>IF(O33=0,"","Posjetite www.progreso.hr i skinite tablicu za sljedeću godinu!")</f>
        <v/>
      </c>
      <c r="Q3" s="332"/>
      <c r="R3" s="332"/>
      <c r="S3" s="332"/>
    </row>
    <row r="4" spans="1:19" x14ac:dyDescent="0.3">
      <c r="A4" s="5"/>
      <c r="B4" s="60" t="s">
        <v>22</v>
      </c>
      <c r="C4" s="59"/>
      <c r="D4" s="255">
        <f>D33</f>
        <v>0</v>
      </c>
      <c r="E4" s="255">
        <f t="shared" ref="E4:N4" si="0">E33</f>
        <v>0</v>
      </c>
      <c r="F4" s="255">
        <f t="shared" si="0"/>
        <v>0</v>
      </c>
      <c r="G4" s="255">
        <f t="shared" si="0"/>
        <v>0</v>
      </c>
      <c r="H4" s="255">
        <f t="shared" si="0"/>
        <v>0</v>
      </c>
      <c r="I4" s="255">
        <f t="shared" si="0"/>
        <v>0</v>
      </c>
      <c r="J4" s="255">
        <f t="shared" si="0"/>
        <v>0</v>
      </c>
      <c r="K4" s="255">
        <f t="shared" si="0"/>
        <v>0</v>
      </c>
      <c r="L4" s="255">
        <f t="shared" si="0"/>
        <v>0</v>
      </c>
      <c r="M4" s="255">
        <f t="shared" si="0"/>
        <v>0</v>
      </c>
      <c r="N4" s="255">
        <f t="shared" si="0"/>
        <v>0</v>
      </c>
      <c r="O4" s="255">
        <f>O33</f>
        <v>0</v>
      </c>
      <c r="P4" s="5"/>
      <c r="Q4" s="5"/>
      <c r="R4" s="5"/>
      <c r="S4" s="5"/>
    </row>
    <row r="5" spans="1:19" ht="39.75" customHeight="1" x14ac:dyDescent="0.65">
      <c r="A5" s="5"/>
      <c r="B5" s="55" t="s">
        <v>50</v>
      </c>
      <c r="C5" s="5"/>
      <c r="D5" s="56" t="s">
        <v>120</v>
      </c>
      <c r="E5" s="5"/>
      <c r="F5" s="56"/>
      <c r="G5" s="5"/>
      <c r="H5" s="5"/>
      <c r="I5" s="5"/>
      <c r="J5" s="5"/>
      <c r="K5" s="5"/>
      <c r="L5" s="5"/>
      <c r="M5" s="5"/>
      <c r="N5" s="5"/>
      <c r="O5" s="77" t="s">
        <v>86</v>
      </c>
      <c r="P5" s="138" t="s">
        <v>80</v>
      </c>
      <c r="Q5" s="138"/>
      <c r="R5" s="138"/>
      <c r="S5" s="56"/>
    </row>
    <row r="6" spans="1:19" x14ac:dyDescent="0.3">
      <c r="A6" s="5"/>
      <c r="B6" s="29" t="s">
        <v>46</v>
      </c>
      <c r="C6" s="30"/>
      <c r="D6" s="31" t="s">
        <v>8</v>
      </c>
      <c r="E6" s="31" t="s">
        <v>9</v>
      </c>
      <c r="F6" s="31" t="s">
        <v>10</v>
      </c>
      <c r="G6" s="31" t="s">
        <v>11</v>
      </c>
      <c r="H6" s="31" t="s">
        <v>12</v>
      </c>
      <c r="I6" s="31" t="s">
        <v>13</v>
      </c>
      <c r="J6" s="31" t="s">
        <v>14</v>
      </c>
      <c r="K6" s="31" t="s">
        <v>15</v>
      </c>
      <c r="L6" s="31" t="s">
        <v>16</v>
      </c>
      <c r="M6" s="31" t="s">
        <v>17</v>
      </c>
      <c r="N6" s="31" t="s">
        <v>18</v>
      </c>
      <c r="O6" s="181" t="s">
        <v>19</v>
      </c>
      <c r="P6" s="44" t="s">
        <v>114</v>
      </c>
      <c r="Q6" s="43" t="s">
        <v>77</v>
      </c>
      <c r="R6" s="44" t="s">
        <v>78</v>
      </c>
      <c r="S6" s="45" t="s">
        <v>45</v>
      </c>
    </row>
    <row r="7" spans="1:19" x14ac:dyDescent="0.3">
      <c r="A7" s="5"/>
      <c r="B7" s="219" t="str">
        <f>'Unos cijena'!A4</f>
        <v>Struja</v>
      </c>
      <c r="C7" s="12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5"/>
      <c r="Q7" s="248">
        <f t="shared" ref="Q7:Q30" si="1">SUMIF(D7:P7,"&gt;0")</f>
        <v>0</v>
      </c>
      <c r="R7" s="248">
        <f t="shared" ref="R7:R30" si="2">ABS(SUMIF(D7:P7,"&lt;0"))</f>
        <v>0</v>
      </c>
      <c r="S7" s="248">
        <f>SUM(Q7:R7)</f>
        <v>0</v>
      </c>
    </row>
    <row r="8" spans="1:19" x14ac:dyDescent="0.3">
      <c r="A8" s="5"/>
      <c r="B8" s="218" t="str">
        <f>B40</f>
        <v>Voda</v>
      </c>
      <c r="C8" s="10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4"/>
      <c r="P8" s="235"/>
      <c r="Q8" s="249">
        <f t="shared" si="1"/>
        <v>0</v>
      </c>
      <c r="R8" s="249">
        <f t="shared" si="2"/>
        <v>0</v>
      </c>
      <c r="S8" s="249">
        <f t="shared" ref="S8:S31" si="3">SUM(Q8:R8)</f>
        <v>0</v>
      </c>
    </row>
    <row r="9" spans="1:19" x14ac:dyDescent="0.3">
      <c r="A9" s="5"/>
      <c r="B9" s="219" t="str">
        <f>B41</f>
        <v>Plin</v>
      </c>
      <c r="C9" s="12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4"/>
      <c r="P9" s="235"/>
      <c r="Q9" s="248">
        <f t="shared" si="1"/>
        <v>0</v>
      </c>
      <c r="R9" s="248">
        <f t="shared" si="2"/>
        <v>0</v>
      </c>
      <c r="S9" s="248">
        <f t="shared" si="3"/>
        <v>0</v>
      </c>
    </row>
    <row r="10" spans="1:19" x14ac:dyDescent="0.3">
      <c r="A10" s="5"/>
      <c r="B10" s="218" t="str">
        <f>B42</f>
        <v>Toplinarstvo</v>
      </c>
      <c r="C10" s="10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4"/>
      <c r="P10" s="235"/>
      <c r="Q10" s="250">
        <f t="shared" si="1"/>
        <v>0</v>
      </c>
      <c r="R10" s="250">
        <f t="shared" si="2"/>
        <v>0</v>
      </c>
      <c r="S10" s="250">
        <f t="shared" si="3"/>
        <v>0</v>
      </c>
    </row>
    <row r="11" spans="1:19" x14ac:dyDescent="0.3">
      <c r="A11" s="5"/>
      <c r="B11" s="219" t="s">
        <v>29</v>
      </c>
      <c r="C11" s="12"/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4"/>
      <c r="P11" s="236"/>
      <c r="Q11" s="248">
        <f t="shared" si="1"/>
        <v>0</v>
      </c>
      <c r="R11" s="248">
        <f t="shared" si="2"/>
        <v>0</v>
      </c>
      <c r="S11" s="248">
        <f t="shared" si="3"/>
        <v>0</v>
      </c>
    </row>
    <row r="12" spans="1:19" x14ac:dyDescent="0.3">
      <c r="A12" s="5"/>
      <c r="B12" s="218" t="str">
        <f>IF(ISBLANK('Unos cijena'!A32),"",'Unos cijena'!A32)</f>
        <v/>
      </c>
      <c r="C12" s="10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4"/>
      <c r="P12" s="235"/>
      <c r="Q12" s="249">
        <f t="shared" si="1"/>
        <v>0</v>
      </c>
      <c r="R12" s="249">
        <f t="shared" si="2"/>
        <v>0</v>
      </c>
      <c r="S12" s="249">
        <f t="shared" si="3"/>
        <v>0</v>
      </c>
    </row>
    <row r="13" spans="1:19" x14ac:dyDescent="0.3">
      <c r="A13" s="5"/>
      <c r="B13" s="219" t="str">
        <f>IF(ISBLANK('Unos cijena'!A33),"",'Unos cijena'!A33)</f>
        <v/>
      </c>
      <c r="C13" s="12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4"/>
      <c r="P13" s="235"/>
      <c r="Q13" s="248">
        <f t="shared" si="1"/>
        <v>0</v>
      </c>
      <c r="R13" s="248">
        <f t="shared" si="2"/>
        <v>0</v>
      </c>
      <c r="S13" s="248">
        <f t="shared" si="3"/>
        <v>0</v>
      </c>
    </row>
    <row r="14" spans="1:19" x14ac:dyDescent="0.3">
      <c r="A14" s="5"/>
      <c r="B14" s="218" t="str">
        <f>IF(ISBLANK('Unos cijena'!A34),"",'Unos cijena'!A34)</f>
        <v/>
      </c>
      <c r="C14" s="10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4"/>
      <c r="P14" s="235"/>
      <c r="Q14" s="249">
        <f t="shared" ref="Q14:Q18" si="4">SUMIF(D14:P14,"&gt;0")</f>
        <v>0</v>
      </c>
      <c r="R14" s="249">
        <f t="shared" ref="R14:R18" si="5">ABS(SUMIF(D14:P14,"&lt;0"))</f>
        <v>0</v>
      </c>
      <c r="S14" s="249">
        <f t="shared" ref="S14:S18" si="6">SUM(Q14:R14)</f>
        <v>0</v>
      </c>
    </row>
    <row r="15" spans="1:19" x14ac:dyDescent="0.3">
      <c r="A15" s="5"/>
      <c r="B15" s="219" t="str">
        <f>IF(ISBLANK('Unos cijena'!A35),"",'Unos cijena'!A35)</f>
        <v/>
      </c>
      <c r="C15" s="1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4"/>
      <c r="P15" s="235"/>
      <c r="Q15" s="248">
        <f t="shared" si="4"/>
        <v>0</v>
      </c>
      <c r="R15" s="248">
        <f t="shared" si="5"/>
        <v>0</v>
      </c>
      <c r="S15" s="248">
        <f t="shared" si="6"/>
        <v>0</v>
      </c>
    </row>
    <row r="16" spans="1:19" x14ac:dyDescent="0.3">
      <c r="A16" s="5"/>
      <c r="B16" s="218" t="str">
        <f>IF(ISBLANK('Unos cijena'!A36),"",'Unos cijena'!A36)</f>
        <v/>
      </c>
      <c r="C16" s="10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3"/>
      <c r="O16" s="234"/>
      <c r="P16" s="235"/>
      <c r="Q16" s="249">
        <f t="shared" si="4"/>
        <v>0</v>
      </c>
      <c r="R16" s="249">
        <f t="shared" si="5"/>
        <v>0</v>
      </c>
      <c r="S16" s="249">
        <f t="shared" si="6"/>
        <v>0</v>
      </c>
    </row>
    <row r="17" spans="1:19" x14ac:dyDescent="0.3">
      <c r="A17" s="5"/>
      <c r="B17" s="219"/>
      <c r="C17" s="1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4"/>
      <c r="P17" s="235"/>
      <c r="Q17" s="248">
        <f t="shared" si="4"/>
        <v>0</v>
      </c>
      <c r="R17" s="248">
        <f t="shared" si="5"/>
        <v>0</v>
      </c>
      <c r="S17" s="248">
        <f t="shared" si="6"/>
        <v>0</v>
      </c>
    </row>
    <row r="18" spans="1:19" x14ac:dyDescent="0.3">
      <c r="A18" s="5"/>
      <c r="B18" s="218" t="str">
        <f>IF(ISBLANK('Unos cijena'!A38),"",'Unos cijena'!A38)</f>
        <v/>
      </c>
      <c r="C18" s="10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4"/>
      <c r="P18" s="235"/>
      <c r="Q18" s="249">
        <f t="shared" si="4"/>
        <v>0</v>
      </c>
      <c r="R18" s="249">
        <f t="shared" si="5"/>
        <v>0</v>
      </c>
      <c r="S18" s="249">
        <f t="shared" si="6"/>
        <v>0</v>
      </c>
    </row>
    <row r="19" spans="1:19" ht="14.25" customHeight="1" x14ac:dyDescent="0.3">
      <c r="A19" s="5"/>
      <c r="B19" s="219" t="str">
        <f>IF(ISBLANK('Unos cijena'!A39),"",'Unos cijena'!A39)</f>
        <v/>
      </c>
      <c r="C19" s="12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4"/>
      <c r="P19" s="235"/>
      <c r="Q19" s="248">
        <f t="shared" si="1"/>
        <v>0</v>
      </c>
      <c r="R19" s="248">
        <f t="shared" si="2"/>
        <v>0</v>
      </c>
      <c r="S19" s="248">
        <f t="shared" si="3"/>
        <v>0</v>
      </c>
    </row>
    <row r="20" spans="1:19" x14ac:dyDescent="0.3">
      <c r="A20" s="5"/>
      <c r="B20" s="218" t="str">
        <f>IF(ISBLANK('Unos cijena'!A40),"",'Unos cijena'!A40)</f>
        <v/>
      </c>
      <c r="C20" s="10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4"/>
      <c r="P20" s="235"/>
      <c r="Q20" s="249">
        <f t="shared" ref="Q20:Q24" si="7">SUMIF(D20:P20,"&gt;0")</f>
        <v>0</v>
      </c>
      <c r="R20" s="249">
        <f t="shared" ref="R20:R24" si="8">ABS(SUMIF(D20:P20,"&lt;0"))</f>
        <v>0</v>
      </c>
      <c r="S20" s="249">
        <f t="shared" ref="S20:S24" si="9">SUM(Q20:R20)</f>
        <v>0</v>
      </c>
    </row>
    <row r="21" spans="1:19" ht="14.25" hidden="1" customHeight="1" x14ac:dyDescent="0.3">
      <c r="A21" s="5"/>
      <c r="B21" s="219" t="str">
        <f>IF(ISBLANK('Unos cijena'!A41),"",'Unos cijena'!A41)</f>
        <v/>
      </c>
      <c r="C21" s="12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4"/>
      <c r="P21" s="235"/>
      <c r="Q21" s="248">
        <f t="shared" si="7"/>
        <v>0</v>
      </c>
      <c r="R21" s="248">
        <f t="shared" si="8"/>
        <v>0</v>
      </c>
      <c r="S21" s="248">
        <f t="shared" si="9"/>
        <v>0</v>
      </c>
    </row>
    <row r="22" spans="1:19" hidden="1" x14ac:dyDescent="0.3">
      <c r="A22" s="5"/>
      <c r="B22" s="218" t="str">
        <f>IF(ISBLANK('Unos cijena'!A42),"",'Unos cijena'!A42)</f>
        <v/>
      </c>
      <c r="C22" s="10"/>
      <c r="D22" s="233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4"/>
      <c r="P22" s="235"/>
      <c r="Q22" s="249">
        <f t="shared" si="7"/>
        <v>0</v>
      </c>
      <c r="R22" s="249">
        <f t="shared" si="8"/>
        <v>0</v>
      </c>
      <c r="S22" s="249">
        <f t="shared" si="9"/>
        <v>0</v>
      </c>
    </row>
    <row r="23" spans="1:19" ht="14.25" hidden="1" customHeight="1" x14ac:dyDescent="0.3">
      <c r="A23" s="5"/>
      <c r="B23" s="219" t="str">
        <f>IF(ISBLANK('Unos cijena'!A43),"",'Unos cijena'!A43)</f>
        <v/>
      </c>
      <c r="C23" s="12"/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4"/>
      <c r="P23" s="235"/>
      <c r="Q23" s="248">
        <f t="shared" si="7"/>
        <v>0</v>
      </c>
      <c r="R23" s="248">
        <f t="shared" si="8"/>
        <v>0</v>
      </c>
      <c r="S23" s="248">
        <f t="shared" si="9"/>
        <v>0</v>
      </c>
    </row>
    <row r="24" spans="1:19" hidden="1" x14ac:dyDescent="0.3">
      <c r="A24" s="5"/>
      <c r="B24" s="218" t="str">
        <f>IF(ISBLANK('Unos cijena'!A44),"",'Unos cijena'!A44)</f>
        <v/>
      </c>
      <c r="C24" s="10"/>
      <c r="D24" s="233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4"/>
      <c r="P24" s="235"/>
      <c r="Q24" s="249">
        <f t="shared" si="7"/>
        <v>0</v>
      </c>
      <c r="R24" s="249">
        <f t="shared" si="8"/>
        <v>0</v>
      </c>
      <c r="S24" s="249">
        <f t="shared" si="9"/>
        <v>0</v>
      </c>
    </row>
    <row r="25" spans="1:19" ht="14.25" hidden="1" customHeight="1" x14ac:dyDescent="0.3">
      <c r="A25" s="5"/>
      <c r="B25" s="219" t="str">
        <f>IF(ISBLANK('Unos cijena'!A45),"",'Unos cijena'!A45)</f>
        <v/>
      </c>
      <c r="C25" s="12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4"/>
      <c r="P25" s="235"/>
      <c r="Q25" s="248">
        <f t="shared" si="1"/>
        <v>0</v>
      </c>
      <c r="R25" s="248">
        <f t="shared" si="2"/>
        <v>0</v>
      </c>
      <c r="S25" s="248">
        <f>SUM(Q25:R25)</f>
        <v>0</v>
      </c>
    </row>
    <row r="26" spans="1:19" hidden="1" x14ac:dyDescent="0.3">
      <c r="A26" s="5"/>
      <c r="B26" s="218" t="str">
        <f>IF(ISBLANK('Unos cijena'!A46),"",'Unos cijena'!A46)</f>
        <v/>
      </c>
      <c r="C26" s="10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4"/>
      <c r="P26" s="235"/>
      <c r="Q26" s="249">
        <f t="shared" si="1"/>
        <v>0</v>
      </c>
      <c r="R26" s="249">
        <f t="shared" si="2"/>
        <v>0</v>
      </c>
      <c r="S26" s="249">
        <f t="shared" si="3"/>
        <v>0</v>
      </c>
    </row>
    <row r="27" spans="1:19" hidden="1" x14ac:dyDescent="0.3">
      <c r="A27" s="5"/>
      <c r="B27" s="219" t="str">
        <f>IF(ISBLANK('Unos cijena'!A47),"",'Unos cijena'!A47)</f>
        <v/>
      </c>
      <c r="C27" s="12"/>
      <c r="D27" s="233"/>
      <c r="E27" s="233"/>
      <c r="F27" s="233"/>
      <c r="G27" s="233"/>
      <c r="H27" s="233"/>
      <c r="I27" s="233"/>
      <c r="J27" s="233"/>
      <c r="K27" s="233"/>
      <c r="L27" s="233"/>
      <c r="M27" s="233"/>
      <c r="N27" s="233"/>
      <c r="O27" s="234"/>
      <c r="P27" s="235"/>
      <c r="Q27" s="248">
        <f t="shared" si="1"/>
        <v>0</v>
      </c>
      <c r="R27" s="248">
        <f t="shared" si="2"/>
        <v>0</v>
      </c>
      <c r="S27" s="248">
        <f t="shared" si="3"/>
        <v>0</v>
      </c>
    </row>
    <row r="28" spans="1:19" hidden="1" x14ac:dyDescent="0.3">
      <c r="A28" s="5"/>
      <c r="B28" s="218" t="str">
        <f>IF(ISBLANK('Unos cijena'!A48),"",'Unos cijena'!A48)</f>
        <v/>
      </c>
      <c r="C28" s="10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4"/>
      <c r="P28" s="235"/>
      <c r="Q28" s="249">
        <f t="shared" si="1"/>
        <v>0</v>
      </c>
      <c r="R28" s="249">
        <f t="shared" si="2"/>
        <v>0</v>
      </c>
      <c r="S28" s="249">
        <f t="shared" si="3"/>
        <v>0</v>
      </c>
    </row>
    <row r="29" spans="1:19" hidden="1" x14ac:dyDescent="0.3">
      <c r="A29" s="5"/>
      <c r="B29" s="219" t="str">
        <f>IF(ISBLANK('Unos cijena'!A49),"",'Unos cijena'!A49)</f>
        <v/>
      </c>
      <c r="C29" s="12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4"/>
      <c r="P29" s="237"/>
      <c r="Q29" s="248">
        <f t="shared" ref="Q29" si="10">SUMIF(D29:P29,"&gt;0")</f>
        <v>0</v>
      </c>
      <c r="R29" s="248">
        <f t="shared" ref="R29" si="11">ABS(SUMIF(D29:P29,"&lt;0"))</f>
        <v>0</v>
      </c>
      <c r="S29" s="248">
        <f t="shared" ref="S29" si="12">SUM(Q29:R29)</f>
        <v>0</v>
      </c>
    </row>
    <row r="30" spans="1:19" ht="15" hidden="1" thickBot="1" x14ac:dyDescent="0.35">
      <c r="A30" s="5"/>
      <c r="B30" s="218" t="str">
        <f>IF(ISBLANK('Unos cijena'!A50),"",'Unos cijena'!A50)</f>
        <v/>
      </c>
      <c r="C30" s="10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4"/>
      <c r="P30" s="238"/>
      <c r="Q30" s="249">
        <f t="shared" si="1"/>
        <v>0</v>
      </c>
      <c r="R30" s="249">
        <f t="shared" si="2"/>
        <v>0</v>
      </c>
      <c r="S30" s="249">
        <f>SUM(Q30:R30)</f>
        <v>0</v>
      </c>
    </row>
    <row r="31" spans="1:19" x14ac:dyDescent="0.3">
      <c r="A31" s="5"/>
      <c r="B31" s="53" t="s">
        <v>77</v>
      </c>
      <c r="C31" s="46"/>
      <c r="D31" s="239">
        <f t="shared" ref="D31:P31" si="13">SUMIF(D7:D30,"&gt;0")</f>
        <v>0</v>
      </c>
      <c r="E31" s="239">
        <f t="shared" si="13"/>
        <v>0</v>
      </c>
      <c r="F31" s="239">
        <f t="shared" si="13"/>
        <v>0</v>
      </c>
      <c r="G31" s="239">
        <f t="shared" si="13"/>
        <v>0</v>
      </c>
      <c r="H31" s="239">
        <f t="shared" si="13"/>
        <v>0</v>
      </c>
      <c r="I31" s="239">
        <f t="shared" si="13"/>
        <v>0</v>
      </c>
      <c r="J31" s="239">
        <f t="shared" si="13"/>
        <v>0</v>
      </c>
      <c r="K31" s="239">
        <f t="shared" si="13"/>
        <v>0</v>
      </c>
      <c r="L31" s="239">
        <f t="shared" si="13"/>
        <v>0</v>
      </c>
      <c r="M31" s="239">
        <f t="shared" si="13"/>
        <v>0</v>
      </c>
      <c r="N31" s="239">
        <f t="shared" si="13"/>
        <v>0</v>
      </c>
      <c r="O31" s="240">
        <f t="shared" si="13"/>
        <v>0</v>
      </c>
      <c r="P31" s="241">
        <f t="shared" si="13"/>
        <v>0</v>
      </c>
      <c r="Q31" s="251">
        <f>SUM(Q7:Q30)</f>
        <v>0</v>
      </c>
      <c r="R31" s="252">
        <f>SUM(R7:R30)</f>
        <v>0</v>
      </c>
      <c r="S31" s="253">
        <f t="shared" si="3"/>
        <v>0</v>
      </c>
    </row>
    <row r="32" spans="1:19" x14ac:dyDescent="0.3">
      <c r="A32" s="5"/>
      <c r="B32" s="54" t="s">
        <v>78</v>
      </c>
      <c r="C32" s="40"/>
      <c r="D32" s="242">
        <f t="shared" ref="D32:P32" si="14">ABS(SUMIF(D7:D30,"&lt;0"))</f>
        <v>0</v>
      </c>
      <c r="E32" s="242">
        <f t="shared" si="14"/>
        <v>0</v>
      </c>
      <c r="F32" s="242">
        <f t="shared" si="14"/>
        <v>0</v>
      </c>
      <c r="G32" s="242">
        <f t="shared" si="14"/>
        <v>0</v>
      </c>
      <c r="H32" s="242">
        <f t="shared" si="14"/>
        <v>0</v>
      </c>
      <c r="I32" s="242">
        <f t="shared" si="14"/>
        <v>0</v>
      </c>
      <c r="J32" s="242">
        <f t="shared" si="14"/>
        <v>0</v>
      </c>
      <c r="K32" s="242">
        <f t="shared" si="14"/>
        <v>0</v>
      </c>
      <c r="L32" s="242">
        <f t="shared" si="14"/>
        <v>0</v>
      </c>
      <c r="M32" s="242">
        <f t="shared" si="14"/>
        <v>0</v>
      </c>
      <c r="N32" s="242">
        <f t="shared" si="14"/>
        <v>0</v>
      </c>
      <c r="O32" s="243">
        <f t="shared" si="14"/>
        <v>0</v>
      </c>
      <c r="P32" s="244">
        <f t="shared" si="14"/>
        <v>0</v>
      </c>
      <c r="Q32" s="5"/>
      <c r="R32" s="5"/>
      <c r="S32" s="5"/>
    </row>
    <row r="33" spans="1:19" x14ac:dyDescent="0.3">
      <c r="A33" s="5"/>
      <c r="B33" s="54" t="s">
        <v>79</v>
      </c>
      <c r="C33" s="40"/>
      <c r="D33" s="245">
        <f>SUM(D31:D32)</f>
        <v>0</v>
      </c>
      <c r="E33" s="245">
        <f t="shared" ref="E33:N33" si="15">SUM(E31:E32)</f>
        <v>0</v>
      </c>
      <c r="F33" s="245">
        <f t="shared" si="15"/>
        <v>0</v>
      </c>
      <c r="G33" s="245">
        <f t="shared" si="15"/>
        <v>0</v>
      </c>
      <c r="H33" s="245">
        <f t="shared" si="15"/>
        <v>0</v>
      </c>
      <c r="I33" s="245">
        <f t="shared" si="15"/>
        <v>0</v>
      </c>
      <c r="J33" s="245">
        <f t="shared" si="15"/>
        <v>0</v>
      </c>
      <c r="K33" s="245">
        <f t="shared" si="15"/>
        <v>0</v>
      </c>
      <c r="L33" s="245">
        <f t="shared" si="15"/>
        <v>0</v>
      </c>
      <c r="M33" s="245">
        <f t="shared" si="15"/>
        <v>0</v>
      </c>
      <c r="N33" s="245">
        <f t="shared" si="15"/>
        <v>0</v>
      </c>
      <c r="O33" s="246">
        <f>SUM(O31:O32)</f>
        <v>0</v>
      </c>
      <c r="P33" s="247">
        <f>SUM(P31:P32)</f>
        <v>0</v>
      </c>
      <c r="Q33" s="67"/>
      <c r="R33" s="68" t="s">
        <v>115</v>
      </c>
      <c r="S33" s="254">
        <f>$P$64+$P$72+$P$76+$P$80</f>
        <v>0</v>
      </c>
    </row>
    <row r="34" spans="1:19" x14ac:dyDescent="0.3">
      <c r="A34" s="139"/>
      <c r="B34" s="140" t="s">
        <v>85</v>
      </c>
      <c r="C34" s="139"/>
      <c r="D34" s="41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139"/>
      <c r="Q34" s="139"/>
      <c r="R34" s="139"/>
      <c r="S34" s="182" t="str">
        <f>IF(S33=0,"",IF(S33&lt;0,"Dug","Preplata"))</f>
        <v/>
      </c>
    </row>
    <row r="35" spans="1:19" ht="34.5" customHeight="1" x14ac:dyDescent="0.55000000000000004">
      <c r="A35" s="139"/>
      <c r="B35" s="24" t="s">
        <v>49</v>
      </c>
      <c r="C35" s="57"/>
      <c r="D35" s="57"/>
      <c r="E35" s="57"/>
      <c r="F35" s="57" t="s">
        <v>130</v>
      </c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</row>
    <row r="36" spans="1:19" x14ac:dyDescent="0.3">
      <c r="A36" s="139"/>
      <c r="B36" s="52" t="s">
        <v>23</v>
      </c>
      <c r="C36" s="141" t="s">
        <v>133</v>
      </c>
      <c r="D36" s="141" t="s">
        <v>134</v>
      </c>
      <c r="E36" s="141" t="s">
        <v>135</v>
      </c>
      <c r="F36" s="141" t="s">
        <v>136</v>
      </c>
      <c r="G36" s="141" t="s">
        <v>137</v>
      </c>
      <c r="H36" s="141" t="s">
        <v>138</v>
      </c>
      <c r="I36" s="141" t="s">
        <v>139</v>
      </c>
      <c r="J36" s="141" t="s">
        <v>140</v>
      </c>
      <c r="K36" s="141" t="s">
        <v>141</v>
      </c>
      <c r="L36" s="141" t="s">
        <v>142</v>
      </c>
      <c r="M36" s="141" t="s">
        <v>143</v>
      </c>
      <c r="N36" s="141" t="s">
        <v>144</v>
      </c>
      <c r="O36" s="141" t="s">
        <v>145</v>
      </c>
      <c r="P36" s="141" t="s">
        <v>45</v>
      </c>
      <c r="Q36" s="142" t="s">
        <v>43</v>
      </c>
      <c r="R36" s="143"/>
      <c r="S36" s="139"/>
    </row>
    <row r="37" spans="1:19" x14ac:dyDescent="0.3">
      <c r="A37" s="139"/>
      <c r="B37" s="71" t="str">
        <f>'Unos cijena'!A5</f>
        <v>Struja jednotarifna</v>
      </c>
      <c r="C37" s="183"/>
      <c r="D37" s="1"/>
      <c r="E37" s="1"/>
      <c r="F37" s="183"/>
      <c r="G37" s="1"/>
      <c r="H37" s="1"/>
      <c r="I37" s="183"/>
      <c r="J37" s="1"/>
      <c r="K37" s="1"/>
      <c r="L37" s="183"/>
      <c r="M37" s="1"/>
      <c r="N37" s="1"/>
      <c r="O37" s="183"/>
      <c r="P37" s="170" t="str">
        <f>SUM(D46:O46)&amp; " kWh"</f>
        <v>0 kWh</v>
      </c>
      <c r="Q37" s="220" t="s">
        <v>40</v>
      </c>
      <c r="R37" s="144"/>
      <c r="S37" s="139"/>
    </row>
    <row r="38" spans="1:19" x14ac:dyDescent="0.3">
      <c r="A38" s="139"/>
      <c r="B38" s="72" t="s">
        <v>104</v>
      </c>
      <c r="C38" s="183"/>
      <c r="D38" s="1"/>
      <c r="E38" s="183"/>
      <c r="F38" s="183"/>
      <c r="G38" s="1"/>
      <c r="H38" s="183"/>
      <c r="I38" s="183"/>
      <c r="J38" s="1"/>
      <c r="K38" s="183"/>
      <c r="L38" s="183"/>
      <c r="M38" s="1"/>
      <c r="N38" s="183"/>
      <c r="O38" s="183"/>
      <c r="P38" s="169" t="str">
        <f>SUM(D48:O48)&amp; " kWh"</f>
        <v>0 kWh</v>
      </c>
      <c r="Q38" s="145" t="s">
        <v>40</v>
      </c>
      <c r="R38" s="146"/>
      <c r="S38" s="139"/>
    </row>
    <row r="39" spans="1:19" x14ac:dyDescent="0.3">
      <c r="A39" s="139"/>
      <c r="B39" s="71" t="s">
        <v>105</v>
      </c>
      <c r="C39" s="183"/>
      <c r="D39" s="1"/>
      <c r="E39" s="183"/>
      <c r="F39" s="1"/>
      <c r="G39" s="183"/>
      <c r="H39" s="1"/>
      <c r="I39" s="183"/>
      <c r="J39" s="1"/>
      <c r="K39" s="183"/>
      <c r="L39" s="1"/>
      <c r="M39" s="183"/>
      <c r="N39" s="1"/>
      <c r="O39" s="183"/>
      <c r="P39" s="170" t="str">
        <f>SUM(D49:O49)&amp; " kWh"</f>
        <v>0 kWh</v>
      </c>
      <c r="Q39" s="220" t="s">
        <v>40</v>
      </c>
      <c r="R39" s="144"/>
      <c r="S39" s="139"/>
    </row>
    <row r="40" spans="1:19" x14ac:dyDescent="0.3">
      <c r="A40" s="139"/>
      <c r="B40" s="72" t="str">
        <f>'Unos cijena'!A10</f>
        <v>Voda</v>
      </c>
      <c r="C40" s="183"/>
      <c r="D40" s="184"/>
      <c r="E40" s="183"/>
      <c r="F40" s="183"/>
      <c r="G40" s="184"/>
      <c r="H40" s="183"/>
      <c r="I40" s="183"/>
      <c r="J40" s="183"/>
      <c r="K40" s="183"/>
      <c r="L40" s="183"/>
      <c r="M40" s="184"/>
      <c r="N40" s="183"/>
      <c r="O40" s="183"/>
      <c r="P40" s="169" t="str">
        <f>SUM(D52:O52)&amp; " m3"</f>
        <v>0 m3</v>
      </c>
      <c r="Q40" s="145" t="s">
        <v>41</v>
      </c>
      <c r="R40" s="146"/>
      <c r="S40" s="139"/>
    </row>
    <row r="41" spans="1:19" x14ac:dyDescent="0.3">
      <c r="A41" s="139"/>
      <c r="B41" s="71" t="str">
        <f>'Unos cijena'!A20</f>
        <v>Plin</v>
      </c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70" t="str">
        <f>SUM(D54:O54)&amp; " Sm3"</f>
        <v>0 Sm3</v>
      </c>
      <c r="Q41" s="220" t="s">
        <v>42</v>
      </c>
      <c r="R41" s="144"/>
      <c r="S41" s="139"/>
    </row>
    <row r="42" spans="1:19" x14ac:dyDescent="0.3">
      <c r="A42" s="139"/>
      <c r="B42" s="73" t="str">
        <f>'Unos cijena'!A12</f>
        <v>Toplinarstvo</v>
      </c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69" t="str">
        <f>SUM(D57:O57)&amp; " kWh"</f>
        <v>0 kWh</v>
      </c>
      <c r="Q42" s="76"/>
      <c r="R42" s="75"/>
      <c r="S42" s="139"/>
    </row>
    <row r="43" spans="1:19" x14ac:dyDescent="0.3">
      <c r="A43" s="23"/>
      <c r="B43" s="150" t="s">
        <v>84</v>
      </c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1.5" customHeight="1" x14ac:dyDescent="0.55000000000000004">
      <c r="A44" s="23"/>
      <c r="B44" s="27" t="s">
        <v>51</v>
      </c>
      <c r="C44" s="28"/>
      <c r="D44" s="28"/>
      <c r="E44" s="28"/>
      <c r="F44" s="28" t="s">
        <v>150</v>
      </c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</row>
    <row r="45" spans="1:19" x14ac:dyDescent="0.3">
      <c r="A45" s="23"/>
      <c r="B45" s="32" t="s">
        <v>52</v>
      </c>
      <c r="C45" s="33"/>
      <c r="D45" s="34" t="str">
        <f t="shared" ref="D45:L45" si="16">D3</f>
        <v>1. mj.</v>
      </c>
      <c r="E45" s="34" t="str">
        <f t="shared" si="16"/>
        <v>2. mj.</v>
      </c>
      <c r="F45" s="34" t="str">
        <f t="shared" si="16"/>
        <v>3. mj.</v>
      </c>
      <c r="G45" s="34" t="str">
        <f t="shared" si="16"/>
        <v>4. mj.</v>
      </c>
      <c r="H45" s="34" t="str">
        <f t="shared" si="16"/>
        <v>5. mj.</v>
      </c>
      <c r="I45" s="34" t="str">
        <f t="shared" si="16"/>
        <v>6. mj.</v>
      </c>
      <c r="J45" s="34" t="str">
        <f t="shared" si="16"/>
        <v>7. mj.</v>
      </c>
      <c r="K45" s="34" t="str">
        <f t="shared" si="16"/>
        <v>8. mj.</v>
      </c>
      <c r="L45" s="34" t="str">
        <f t="shared" si="16"/>
        <v>9. mj.</v>
      </c>
      <c r="M45" s="34" t="s">
        <v>17</v>
      </c>
      <c r="N45" s="34" t="str">
        <f>N3</f>
        <v>11. mj.</v>
      </c>
      <c r="O45" s="34" t="str">
        <f>O3</f>
        <v>12. mj.</v>
      </c>
      <c r="P45" s="204" t="s">
        <v>45</v>
      </c>
      <c r="Q45" s="333" t="s">
        <v>124</v>
      </c>
      <c r="R45" s="333"/>
      <c r="S45" s="334"/>
    </row>
    <row r="46" spans="1:19" x14ac:dyDescent="0.3">
      <c r="A46" s="23"/>
      <c r="B46" s="335" t="str">
        <f>'Unos cijena'!A5</f>
        <v>Struja jednotarifna</v>
      </c>
      <c r="C46" s="14" t="str">
        <f>'Unos cijena'!F5</f>
        <v>kWh</v>
      </c>
      <c r="D46" s="14" t="str">
        <f>IF(ISBLANK(C37),"",IF(ISBLANK(D37),"",D37-C37))</f>
        <v/>
      </c>
      <c r="E46" s="14" t="str">
        <f t="shared" ref="E46:O46" si="17">IF(ISBLANK(D37),"",IF(ISBLANK(E37),"",E37-D37))</f>
        <v/>
      </c>
      <c r="F46" s="14" t="str">
        <f t="shared" si="17"/>
        <v/>
      </c>
      <c r="G46" s="14" t="str">
        <f t="shared" si="17"/>
        <v/>
      </c>
      <c r="H46" s="14" t="str">
        <f t="shared" si="17"/>
        <v/>
      </c>
      <c r="I46" s="14" t="str">
        <f t="shared" si="17"/>
        <v/>
      </c>
      <c r="J46" s="14" t="str">
        <f t="shared" si="17"/>
        <v/>
      </c>
      <c r="K46" s="14" t="str">
        <f t="shared" si="17"/>
        <v/>
      </c>
      <c r="L46" s="14" t="str">
        <f t="shared" si="17"/>
        <v/>
      </c>
      <c r="M46" s="14" t="str">
        <f t="shared" si="17"/>
        <v/>
      </c>
      <c r="N46" s="14" t="str">
        <f t="shared" si="17"/>
        <v/>
      </c>
      <c r="O46" s="14" t="str">
        <f t="shared" si="17"/>
        <v/>
      </c>
      <c r="P46" s="14"/>
      <c r="Q46" s="210" t="s">
        <v>121</v>
      </c>
      <c r="R46" s="210" t="s">
        <v>122</v>
      </c>
      <c r="S46" s="210" t="s">
        <v>123</v>
      </c>
    </row>
    <row r="47" spans="1:19" x14ac:dyDescent="0.3">
      <c r="A47" s="23"/>
      <c r="B47" s="336"/>
      <c r="C47" s="13" t="s">
        <v>149</v>
      </c>
      <c r="D47" s="278">
        <f>IF(ISBLANK(C37),0,IF(ISBLANK(D37),0,((D46*'Unos cijena'!$C$5+'Unos cijena'!$E$5)*'Unos cijena'!$G$32)))</f>
        <v>0</v>
      </c>
      <c r="E47" s="278">
        <f>IF(ISBLANK(D37),0,IF(ISBLANK(E37),0,((E46*'Unos cijena'!$C$5+'Unos cijena'!$E$5)*'Unos cijena'!$G$32)))</f>
        <v>0</v>
      </c>
      <c r="F47" s="278">
        <f>IF(ISBLANK(E37),0,IF(ISBLANK(F37),0,((F46*'Unos cijena'!$C$5+'Unos cijena'!$E$5)*'Unos cijena'!$G$32)))</f>
        <v>0</v>
      </c>
      <c r="G47" s="278">
        <f>IF(ISBLANK(F37),0,IF(ISBLANK(G37),0,((G46*'Unos cijena'!$C$5+'Unos cijena'!$E$5)*'Unos cijena'!$G$32)))</f>
        <v>0</v>
      </c>
      <c r="H47" s="278">
        <f>IF(ISBLANK(G37),0,IF(ISBLANK(H37),0,((H46*'Unos cijena'!$C$5+'Unos cijena'!$E$5)*'Unos cijena'!$G$32)))</f>
        <v>0</v>
      </c>
      <c r="I47" s="278">
        <f>IF(ISBLANK(H37),0,IF(ISBLANK(I37),0,((I46*'Unos cijena'!$C$5+'Unos cijena'!$E$5)*'Unos cijena'!$G$32)))</f>
        <v>0</v>
      </c>
      <c r="J47" s="278">
        <f>IF(ISBLANK(I37),0,IF(ISBLANK(J37),0,((J46*'Unos cijena'!$C$5+'Unos cijena'!$E$5)*'Unos cijena'!$G$32)))</f>
        <v>0</v>
      </c>
      <c r="K47" s="278">
        <f>IF(ISBLANK(J37),0,IF(ISBLANK(K37),0,((K46*'Unos cijena'!$C$5+'Unos cijena'!$E$5)*'Unos cijena'!$G$32)))</f>
        <v>0</v>
      </c>
      <c r="L47" s="278">
        <f>IF(ISBLANK(K37),0,IF(ISBLANK(L37),0,((L46*'Unos cijena'!$C$5+'Unos cijena'!$E$5)*'Unos cijena'!$G$32)))</f>
        <v>0</v>
      </c>
      <c r="M47" s="278">
        <f>IF(ISBLANK(L37),0,IF(ISBLANK(M37),0,((M46*'Unos cijena'!$C$5+'Unos cijena'!$E$5)*'Unos cijena'!$G$32)))</f>
        <v>0</v>
      </c>
      <c r="N47" s="278">
        <f>IF(ISBLANK(M37),0,IF(ISBLANK(N37),0,((N46*'Unos cijena'!$C$5+'Unos cijena'!$E$5)*'Unos cijena'!$G$32)))</f>
        <v>0</v>
      </c>
      <c r="O47" s="278">
        <f>IF(ISBLANK(N37),0,IF(ISBLANK(O37),0,((O46*'Unos cijena'!$C$5+'Unos cijena'!$E$5)*'Unos cijena'!$G$32)))</f>
        <v>0</v>
      </c>
      <c r="P47" s="256">
        <f>SUM(D47:O47)</f>
        <v>0</v>
      </c>
      <c r="Q47" s="257">
        <f>AVERAGE(D47:O47)</f>
        <v>0</v>
      </c>
      <c r="R47" s="258">
        <f>AVERAGE(H47,I47,J47,K47,L47)</f>
        <v>0</v>
      </c>
      <c r="S47" s="258">
        <f>AVERAGE(D47,E47,F47,G47,M47,N47,O47)</f>
        <v>0</v>
      </c>
    </row>
    <row r="48" spans="1:19" x14ac:dyDescent="0.3">
      <c r="A48" s="23"/>
      <c r="B48" s="186" t="str">
        <f>B38</f>
        <v>Struja dvotatrifna (Viša tarifa)</v>
      </c>
      <c r="C48" s="15" t="s">
        <v>5</v>
      </c>
      <c r="D48" s="196" t="str">
        <f t="shared" ref="D48:O48" si="18">IF(ISBLANK(C38),"",IF(ISBLANK(D38),"",D38-C38))</f>
        <v/>
      </c>
      <c r="E48" s="197" t="str">
        <f t="shared" si="18"/>
        <v/>
      </c>
      <c r="F48" s="196" t="str">
        <f t="shared" si="18"/>
        <v/>
      </c>
      <c r="G48" s="196" t="str">
        <f t="shared" si="18"/>
        <v/>
      </c>
      <c r="H48" s="196" t="str">
        <f t="shared" si="18"/>
        <v/>
      </c>
      <c r="I48" s="198" t="str">
        <f t="shared" si="18"/>
        <v/>
      </c>
      <c r="J48" s="196" t="str">
        <f t="shared" si="18"/>
        <v/>
      </c>
      <c r="K48" s="198" t="str">
        <f t="shared" si="18"/>
        <v/>
      </c>
      <c r="L48" s="196" t="str">
        <f t="shared" si="18"/>
        <v/>
      </c>
      <c r="M48" s="198" t="str">
        <f t="shared" si="18"/>
        <v/>
      </c>
      <c r="N48" s="196" t="str">
        <f t="shared" si="18"/>
        <v/>
      </c>
      <c r="O48" s="197" t="str">
        <f t="shared" si="18"/>
        <v/>
      </c>
      <c r="P48" s="205"/>
      <c r="Q48" s="197"/>
      <c r="R48" s="197"/>
      <c r="S48" s="197"/>
    </row>
    <row r="49" spans="1:19" x14ac:dyDescent="0.3">
      <c r="A49" s="23"/>
      <c r="B49" s="188" t="str">
        <f>B39</f>
        <v>Struja dvotatrifna (Niža tarifa)</v>
      </c>
      <c r="C49" s="190" t="s">
        <v>5</v>
      </c>
      <c r="D49" s="199" t="str">
        <f t="shared" ref="D49:O49" si="19">IF(ISBLANK(C39),"",IF(ISBLANK(D39),"",D39-C39))</f>
        <v/>
      </c>
      <c r="E49" s="200" t="str">
        <f t="shared" si="19"/>
        <v/>
      </c>
      <c r="F49" s="199" t="str">
        <f t="shared" si="19"/>
        <v/>
      </c>
      <c r="G49" s="199" t="str">
        <f t="shared" si="19"/>
        <v/>
      </c>
      <c r="H49" s="199" t="str">
        <f t="shared" si="19"/>
        <v/>
      </c>
      <c r="I49" s="201" t="str">
        <f t="shared" si="19"/>
        <v/>
      </c>
      <c r="J49" s="199" t="str">
        <f t="shared" si="19"/>
        <v/>
      </c>
      <c r="K49" s="201" t="str">
        <f t="shared" si="19"/>
        <v/>
      </c>
      <c r="L49" s="199" t="str">
        <f t="shared" si="19"/>
        <v/>
      </c>
      <c r="M49" s="201" t="str">
        <f t="shared" si="19"/>
        <v/>
      </c>
      <c r="N49" s="199" t="str">
        <f t="shared" si="19"/>
        <v/>
      </c>
      <c r="O49" s="200" t="str">
        <f t="shared" si="19"/>
        <v/>
      </c>
      <c r="P49" s="206"/>
      <c r="Q49" s="200"/>
      <c r="R49" s="199"/>
      <c r="S49" s="199"/>
    </row>
    <row r="50" spans="1:19" x14ac:dyDescent="0.3">
      <c r="A50" s="23"/>
      <c r="B50" s="188" t="s">
        <v>118</v>
      </c>
      <c r="C50" s="190" t="s">
        <v>5</v>
      </c>
      <c r="D50" s="190" t="str">
        <f t="shared" ref="D50:O50" si="20">IF(ISBLANK(C39),"",IF(ISBLANK(D39),0,SUM(D48:D49)))</f>
        <v/>
      </c>
      <c r="E50" s="16" t="str">
        <f t="shared" si="20"/>
        <v/>
      </c>
      <c r="F50" s="190" t="str">
        <f t="shared" si="20"/>
        <v/>
      </c>
      <c r="G50" s="190" t="str">
        <f t="shared" si="20"/>
        <v/>
      </c>
      <c r="H50" s="190" t="str">
        <f t="shared" si="20"/>
        <v/>
      </c>
      <c r="I50" s="189" t="str">
        <f t="shared" si="20"/>
        <v/>
      </c>
      <c r="J50" s="190" t="str">
        <f t="shared" si="20"/>
        <v/>
      </c>
      <c r="K50" s="189" t="str">
        <f t="shared" si="20"/>
        <v/>
      </c>
      <c r="L50" s="190" t="str">
        <f t="shared" si="20"/>
        <v/>
      </c>
      <c r="M50" s="189" t="str">
        <f t="shared" si="20"/>
        <v/>
      </c>
      <c r="N50" s="190" t="str">
        <f t="shared" si="20"/>
        <v/>
      </c>
      <c r="O50" s="16" t="str">
        <f t="shared" si="20"/>
        <v/>
      </c>
      <c r="P50" s="207"/>
      <c r="Q50" s="16"/>
      <c r="R50" s="16"/>
      <c r="S50" s="16"/>
    </row>
    <row r="51" spans="1:19" x14ac:dyDescent="0.3">
      <c r="A51" s="23"/>
      <c r="B51" s="187" t="s">
        <v>119</v>
      </c>
      <c r="C51" s="189" t="s">
        <v>149</v>
      </c>
      <c r="D51" s="280">
        <f>IF(ISBLANK(C39),0,IF(ISBLANK(D39),0,(((D48*'Unos cijena'!$C$6)+(D49*'Unos cijena'!$C$7)+'Unos cijena'!$E$6))*'Unos cijena'!$G$32))</f>
        <v>0</v>
      </c>
      <c r="E51" s="280">
        <f>IF(ISBLANK(D39),0,IF(ISBLANK(E39),0,(((E48*'Unos cijena'!$C$6)+(E49*'Unos cijena'!$C$7)+'Unos cijena'!$E$6))*'Unos cijena'!$G$32))</f>
        <v>0</v>
      </c>
      <c r="F51" s="280">
        <f>IF(ISBLANK(E39),0,IF(ISBLANK(F39),0,(((F48*'Unos cijena'!$C$6)+(F49*'Unos cijena'!$C$7)+'Unos cijena'!$E$6))*'Unos cijena'!$G$32))</f>
        <v>0</v>
      </c>
      <c r="G51" s="280">
        <f>IF(ISBLANK(F39),0,IF(ISBLANK(G39),0,(((G48*'Unos cijena'!$C$6)+(G49*'Unos cijena'!$C$7)+'Unos cijena'!$E$6))*'Unos cijena'!$G$32))</f>
        <v>0</v>
      </c>
      <c r="H51" s="280">
        <f>IF(ISBLANK(G39),0,IF(ISBLANK(H39),0,(((H48*'Unos cijena'!$C$6)+(H49*'Unos cijena'!$C$7)+'Unos cijena'!$E$6))*'Unos cijena'!$G$32))</f>
        <v>0</v>
      </c>
      <c r="I51" s="280">
        <f>IF(ISBLANK(H39),0,IF(ISBLANK(I39),0,(((I48*'Unos cijena'!$C$6)+(I49*'Unos cijena'!$C$7)+'Unos cijena'!$E$6))*'Unos cijena'!$G$32))</f>
        <v>0</v>
      </c>
      <c r="J51" s="280">
        <f>IF(ISBLANK(I39),0,IF(ISBLANK(J39),0,(((J48*'Unos cijena'!$C$6)+(J49*'Unos cijena'!$C$7)+'Unos cijena'!$E$6))*'Unos cijena'!$G$32))</f>
        <v>0</v>
      </c>
      <c r="K51" s="280">
        <f>IF(ISBLANK(J39),0,IF(ISBLANK(K39),0,(((K48*'Unos cijena'!$C$6)+(K49*'Unos cijena'!$C$7)+'Unos cijena'!$E$6))*'Unos cijena'!$G$32))</f>
        <v>0</v>
      </c>
      <c r="L51" s="280">
        <f>IF(ISBLANK(K39),0,IF(ISBLANK(L39),0,(((L48*'Unos cijena'!$C$6)+(L49*'Unos cijena'!$C$7)+'Unos cijena'!$E$6))*'Unos cijena'!$G$32))</f>
        <v>0</v>
      </c>
      <c r="M51" s="280">
        <f>IF(ISBLANK(L39),0,IF(ISBLANK(M39),0,(((M48*'Unos cijena'!$C$6)+(M49*'Unos cijena'!$C$7)+'Unos cijena'!$E$6))*'Unos cijena'!$G$32))</f>
        <v>0</v>
      </c>
      <c r="N51" s="280">
        <f>IF(ISBLANK(M39),0,IF(ISBLANK(N39),0,(((N48*'Unos cijena'!$C$6)+(N49*'Unos cijena'!$C$7)+'Unos cijena'!$E$6))*'Unos cijena'!$G$32))</f>
        <v>0</v>
      </c>
      <c r="O51" s="280">
        <f>IF(ISBLANK(N39),0,IF(ISBLANK(O39),0,(((O48*'Unos cijena'!$C$6)+(O49*'Unos cijena'!$C$7)+'Unos cijena'!$E$6))*'Unos cijena'!$G$32))</f>
        <v>0</v>
      </c>
      <c r="P51" s="259">
        <f>SUM(D51:O51)</f>
        <v>0</v>
      </c>
      <c r="Q51" s="257">
        <f>AVERAGE(D51,E51,F51,G51,H51,I51,J51,K51,L51,M51,N51,O51)</f>
        <v>0</v>
      </c>
      <c r="R51" s="258">
        <f>AVERAGE(H51,I51,J51,K51,L51)</f>
        <v>0</v>
      </c>
      <c r="S51" s="258">
        <f>AVERAGE(D51,E51,F51,G51,M51,N51,O51)</f>
        <v>0</v>
      </c>
    </row>
    <row r="52" spans="1:19" x14ac:dyDescent="0.3">
      <c r="A52" s="23"/>
      <c r="B52" s="335" t="str">
        <f>'Unos cijena'!A10</f>
        <v>Voda</v>
      </c>
      <c r="C52" s="14" t="str">
        <f>'Unos cijena'!F10</f>
        <v>m3</v>
      </c>
      <c r="D52" s="195" t="str">
        <f t="shared" ref="D52:O52" si="21">IF(ISBLANK(C40),"",IF(ISBLANK(D40),"",D40-C40))</f>
        <v/>
      </c>
      <c r="E52" s="195" t="str">
        <f t="shared" si="21"/>
        <v/>
      </c>
      <c r="F52" s="195" t="str">
        <f t="shared" si="21"/>
        <v/>
      </c>
      <c r="G52" s="195" t="str">
        <f t="shared" si="21"/>
        <v/>
      </c>
      <c r="H52" s="195" t="str">
        <f t="shared" si="21"/>
        <v/>
      </c>
      <c r="I52" s="195" t="str">
        <f t="shared" si="21"/>
        <v/>
      </c>
      <c r="J52" s="195" t="str">
        <f t="shared" si="21"/>
        <v/>
      </c>
      <c r="K52" s="195" t="str">
        <f t="shared" si="21"/>
        <v/>
      </c>
      <c r="L52" s="195" t="str">
        <f t="shared" si="21"/>
        <v/>
      </c>
      <c r="M52" s="195" t="str">
        <f t="shared" si="21"/>
        <v/>
      </c>
      <c r="N52" s="195" t="str">
        <f t="shared" si="21"/>
        <v/>
      </c>
      <c r="O52" s="195" t="str">
        <f t="shared" si="21"/>
        <v/>
      </c>
      <c r="P52" s="208"/>
      <c r="Q52" s="202"/>
      <c r="R52" s="202"/>
      <c r="S52" s="202"/>
    </row>
    <row r="53" spans="1:19" x14ac:dyDescent="0.3">
      <c r="A53" s="23"/>
      <c r="B53" s="336"/>
      <c r="C53" s="13" t="s">
        <v>149</v>
      </c>
      <c r="D53" s="261">
        <f>IF(ISBLANK(C40),0,IF(ISBLANK(D40),0,D52*'Unos cijena'!$C$10+'Unos cijena'!$E$10))</f>
        <v>0</v>
      </c>
      <c r="E53" s="261">
        <f>IF(ISBLANK(D40),0,IF(ISBLANK(E40),0,E52*'Unos cijena'!$C$10+'Unos cijena'!$E$10))</f>
        <v>0</v>
      </c>
      <c r="F53" s="261">
        <f>IF(ISBLANK(E40),0,IF(ISBLANK(F40),0,F52*'Unos cijena'!$C$10+'Unos cijena'!$E$10))</f>
        <v>0</v>
      </c>
      <c r="G53" s="261">
        <f>IF(ISBLANK(F40),0,IF(ISBLANK(G40),0,G52*'Unos cijena'!$C$10+'Unos cijena'!$E$10))</f>
        <v>0</v>
      </c>
      <c r="H53" s="261">
        <f>IF(ISBLANK(G40),0,IF(ISBLANK(H40),0,H52*'Unos cijena'!$C$10+'Unos cijena'!$E$10))</f>
        <v>0</v>
      </c>
      <c r="I53" s="261">
        <f>IF(ISBLANK(H40),0,IF(ISBLANK(I40),0,I52*'Unos cijena'!$C$10+'Unos cijena'!$E$10))</f>
        <v>0</v>
      </c>
      <c r="J53" s="261">
        <f>IF(ISBLANK(I40),0,IF(ISBLANK(J40),0,J52*'Unos cijena'!$C$10+'Unos cijena'!$E$10))</f>
        <v>0</v>
      </c>
      <c r="K53" s="261">
        <f>IF(ISBLANK(J40),0,IF(ISBLANK(K40),0,K52*'Unos cijena'!$C$10+'Unos cijena'!$E$10))</f>
        <v>0</v>
      </c>
      <c r="L53" s="261">
        <f>IF(ISBLANK(K40),0,IF(ISBLANK(L40),0,L52*'Unos cijena'!$C$10+'Unos cijena'!$E$10))</f>
        <v>0</v>
      </c>
      <c r="M53" s="261">
        <f>IF(ISBLANK(L40),0,IF(ISBLANK(M40),0,M52*'Unos cijena'!$C$10+'Unos cijena'!$E$10))</f>
        <v>0</v>
      </c>
      <c r="N53" s="261">
        <f>IF(ISBLANK(M40),0,IF(ISBLANK(N40),0,N52*'Unos cijena'!$C$10+'Unos cijena'!$E$10))</f>
        <v>0</v>
      </c>
      <c r="O53" s="261">
        <f>IF(ISBLANK(N40),0,IF(ISBLANK(O40),0,O52*'Unos cijena'!$C$10+'Unos cijena'!$E$10))</f>
        <v>0</v>
      </c>
      <c r="P53" s="262">
        <f>SUM(D53:O53)</f>
        <v>0</v>
      </c>
      <c r="Q53" s="203"/>
      <c r="R53" s="191"/>
      <c r="S53" s="191"/>
    </row>
    <row r="54" spans="1:19" x14ac:dyDescent="0.3">
      <c r="A54" s="23"/>
      <c r="B54" s="337" t="str">
        <f>'Unos cijena'!A20</f>
        <v>Plin</v>
      </c>
      <c r="C54" s="15" t="s">
        <v>128</v>
      </c>
      <c r="D54" s="196" t="str">
        <f t="shared" ref="D54:O54" si="22">IF(ISBLANK(C41),"",IF(ISBLANK(D41),"",D41-C41))</f>
        <v/>
      </c>
      <c r="E54" s="196" t="str">
        <f t="shared" si="22"/>
        <v/>
      </c>
      <c r="F54" s="196" t="str">
        <f t="shared" si="22"/>
        <v/>
      </c>
      <c r="G54" s="196" t="str">
        <f t="shared" si="22"/>
        <v/>
      </c>
      <c r="H54" s="196" t="str">
        <f t="shared" si="22"/>
        <v/>
      </c>
      <c r="I54" s="196" t="str">
        <f t="shared" si="22"/>
        <v/>
      </c>
      <c r="J54" s="196" t="str">
        <f t="shared" si="22"/>
        <v/>
      </c>
      <c r="K54" s="196" t="str">
        <f t="shared" si="22"/>
        <v/>
      </c>
      <c r="L54" s="196" t="str">
        <f t="shared" si="22"/>
        <v/>
      </c>
      <c r="M54" s="196" t="str">
        <f t="shared" si="22"/>
        <v/>
      </c>
      <c r="N54" s="196" t="str">
        <f t="shared" si="22"/>
        <v/>
      </c>
      <c r="O54" s="196" t="str">
        <f t="shared" si="22"/>
        <v/>
      </c>
      <c r="P54" s="206"/>
      <c r="Q54" s="210" t="s">
        <v>121</v>
      </c>
      <c r="R54" s="210" t="s">
        <v>122</v>
      </c>
      <c r="S54" s="210" t="s">
        <v>123</v>
      </c>
    </row>
    <row r="55" spans="1:19" x14ac:dyDescent="0.3">
      <c r="A55" s="23"/>
      <c r="B55" s="338"/>
      <c r="C55" s="189" t="str">
        <f>'Unos cijena'!F20</f>
        <v>kWh</v>
      </c>
      <c r="D55" s="216" t="str">
        <f>IF(ISBLANK(D41),"",IF(ISBLANK(C41),"",D54*'Unos cijena'!$D$20))</f>
        <v/>
      </c>
      <c r="E55" s="216" t="str">
        <f>IF(ISBLANK(E41),"",IF(ISBLANK(D41),"",E54*'Unos cijena'!$D$20))</f>
        <v/>
      </c>
      <c r="F55" s="216" t="str">
        <f>IF(ISBLANK(F41),"",IF(ISBLANK(E41),"",F54*'Unos cijena'!$D$20))</f>
        <v/>
      </c>
      <c r="G55" s="216" t="str">
        <f>IF(ISBLANK(G41),"",IF(ISBLANK(F41),"",G54*'Unos cijena'!$D$20))</f>
        <v/>
      </c>
      <c r="H55" s="216" t="str">
        <f>IF(ISBLANK(H41),"",IF(ISBLANK(G41),"",H54*'Unos cijena'!$D$20))</f>
        <v/>
      </c>
      <c r="I55" s="216" t="str">
        <f>IF(ISBLANK(I41),"",IF(ISBLANK(H41),"",I54*'Unos cijena'!$D$20))</f>
        <v/>
      </c>
      <c r="J55" s="216" t="str">
        <f>IF(ISBLANK(J41),"",IF(ISBLANK(I41),"",J54*'Unos cijena'!$D$20))</f>
        <v/>
      </c>
      <c r="K55" s="216" t="str">
        <f>IF(ISBLANK(K41),"",IF(ISBLANK(J41),"",K54*'Unos cijena'!$D$20))</f>
        <v/>
      </c>
      <c r="L55" s="216" t="str">
        <f>IF(ISBLANK(L41),"",IF(ISBLANK(K41),"",L54*'Unos cijena'!$D$20))</f>
        <v/>
      </c>
      <c r="M55" s="216" t="str">
        <f>IF(ISBLANK(M41),"",IF(ISBLANK(L41),"",M54*'Unos cijena'!$D$20))</f>
        <v/>
      </c>
      <c r="N55" s="216" t="str">
        <f>IF(ISBLANK(N41),"",IF(ISBLANK(M41),"",N54*'Unos cijena'!$D$20))</f>
        <v/>
      </c>
      <c r="O55" s="216" t="str">
        <f>IF(ISBLANK(O41),"",IF(ISBLANK(N41),"",O54*'Unos cijena'!$D$20))</f>
        <v/>
      </c>
      <c r="P55" s="215"/>
      <c r="Q55" s="16"/>
      <c r="R55" s="16"/>
      <c r="S55" s="16"/>
    </row>
    <row r="56" spans="1:19" x14ac:dyDescent="0.3">
      <c r="A56" s="23"/>
      <c r="B56" s="339"/>
      <c r="C56" s="189" t="s">
        <v>149</v>
      </c>
      <c r="D56" s="260">
        <f>IF(ISBLANK(C41),0,IF(ISBLANK(D41),0,(D55*'Unos cijena'!$C$20+'Unos cijena'!$E$20)))</f>
        <v>0</v>
      </c>
      <c r="E56" s="260">
        <f>IF(ISBLANK(D41),0,IF(ISBLANK(E41),0,E55*'Unos cijena'!$C$20+'Unos cijena'!$E$20))</f>
        <v>0</v>
      </c>
      <c r="F56" s="260">
        <f>IF(ISBLANK(E41),0,IF(ISBLANK(F41),0,F55*'Unos cijena'!$C$20+'Unos cijena'!$E$20))</f>
        <v>0</v>
      </c>
      <c r="G56" s="260">
        <f>IF(ISBLANK(F41),0,IF(ISBLANK(G41),0,G55*'Unos cijena'!$C$20+'Unos cijena'!$E$20))</f>
        <v>0</v>
      </c>
      <c r="H56" s="260">
        <f>IF(ISBLANK(G41),0,IF(ISBLANK(H41),0,H55*'Unos cijena'!$C$20+'Unos cijena'!$E$20))</f>
        <v>0</v>
      </c>
      <c r="I56" s="260">
        <f>IF(ISBLANK(H41),0,IF(ISBLANK(I41),0,I55*'Unos cijena'!$C$20+'Unos cijena'!$E$20))</f>
        <v>0</v>
      </c>
      <c r="J56" s="260">
        <f>IF(ISBLANK(I41),0,IF(ISBLANK(J41),0,J55*'Unos cijena'!$C$20+'Unos cijena'!$E$20))</f>
        <v>0</v>
      </c>
      <c r="K56" s="260">
        <f>IF(ISBLANK(J41),0,IF(ISBLANK(K41),0,K55*'Unos cijena'!$C$20+'Unos cijena'!$E$20))</f>
        <v>0</v>
      </c>
      <c r="L56" s="260">
        <f>IF(ISBLANK(K41),0,IF(ISBLANK(L41),0,L55*'Unos cijena'!$C$20+'Unos cijena'!$E$20))</f>
        <v>0</v>
      </c>
      <c r="M56" s="260">
        <f>IF(ISBLANK(L41),0,IF(ISBLANK(M41),0,M55*'Unos cijena'!$C$20+'Unos cijena'!$E$20))</f>
        <v>0</v>
      </c>
      <c r="N56" s="260">
        <f>IF(ISBLANK(M41),0,IF(ISBLANK(N41),0,N55*'Unos cijena'!$C$20+'Unos cijena'!$E$20))</f>
        <v>0</v>
      </c>
      <c r="O56" s="260">
        <f>IF(ISBLANK(N41),0,IF(ISBLANK(O41),0,O55*'Unos cijena'!$C$20+'Unos cijena'!$E$20))</f>
        <v>0</v>
      </c>
      <c r="P56" s="259">
        <f>SUM(D56:O56)</f>
        <v>0</v>
      </c>
      <c r="Q56" s="257">
        <f>AVERAGE(D56,E56,F56,G56,H56,I56,J56,K56,L56,M56,N56,O56)</f>
        <v>0</v>
      </c>
      <c r="R56" s="258">
        <f>AVERAGE(H56,I56,J56,K56,L56)</f>
        <v>0</v>
      </c>
      <c r="S56" s="258">
        <f>AVERAGE(D56,E56,F56,G56,M56,N56,O56)</f>
        <v>0</v>
      </c>
    </row>
    <row r="57" spans="1:19" x14ac:dyDescent="0.3">
      <c r="A57" s="23"/>
      <c r="B57" s="335" t="str">
        <f>B42</f>
        <v>Toplinarstvo</v>
      </c>
      <c r="C57" s="14" t="str">
        <f>'Unos cijena'!F13</f>
        <v>kWh</v>
      </c>
      <c r="D57" s="195" t="str">
        <f t="shared" ref="D57:O57" si="23">IF(ISBLANK(C42),"",IF(ISBLANK(D42),"",D42-C42))</f>
        <v/>
      </c>
      <c r="E57" s="195" t="str">
        <f t="shared" si="23"/>
        <v/>
      </c>
      <c r="F57" s="195" t="str">
        <f t="shared" si="23"/>
        <v/>
      </c>
      <c r="G57" s="195" t="str">
        <f t="shared" si="23"/>
        <v/>
      </c>
      <c r="H57" s="195" t="str">
        <f t="shared" si="23"/>
        <v/>
      </c>
      <c r="I57" s="195" t="str">
        <f t="shared" si="23"/>
        <v/>
      </c>
      <c r="J57" s="195" t="str">
        <f t="shared" si="23"/>
        <v/>
      </c>
      <c r="K57" s="195" t="str">
        <f t="shared" si="23"/>
        <v/>
      </c>
      <c r="L57" s="195" t="str">
        <f t="shared" si="23"/>
        <v/>
      </c>
      <c r="M57" s="195" t="str">
        <f t="shared" si="23"/>
        <v/>
      </c>
      <c r="N57" s="195" t="str">
        <f t="shared" si="23"/>
        <v/>
      </c>
      <c r="O57" s="195" t="str">
        <f t="shared" si="23"/>
        <v/>
      </c>
      <c r="P57" s="209"/>
      <c r="Q57" s="210" t="s">
        <v>121</v>
      </c>
      <c r="R57" s="210" t="s">
        <v>122</v>
      </c>
      <c r="S57" s="210" t="s">
        <v>123</v>
      </c>
    </row>
    <row r="58" spans="1:19" x14ac:dyDescent="0.3">
      <c r="A58" s="23"/>
      <c r="B58" s="336"/>
      <c r="C58" s="13" t="s">
        <v>149</v>
      </c>
      <c r="D58" s="281">
        <f>IF(ISBLANK(D42),0,IF(ISBLANK(C42),0,IF(ISBLANK(D42),0,'Unos cijena'!$C$13*D57+'Unos cijena'!$G$16)))</f>
        <v>0</v>
      </c>
      <c r="E58" s="261">
        <f>IF(ISBLANK(E42),0,IF(ISBLANK(D42),0,IF(ISBLANK(E42),0,'Unos cijena'!$C$13*E57+'Unos cijena'!$G$16)))</f>
        <v>0</v>
      </c>
      <c r="F58" s="261">
        <f>IF(ISBLANK(F42),0,IF(ISBLANK(E42),0,IF(ISBLANK(F42),0,'Unos cijena'!$C$13*F57+'Unos cijena'!$G$16)))</f>
        <v>0</v>
      </c>
      <c r="G58" s="261">
        <f>IF(ISBLANK(G42),0,IF(ISBLANK(F42),0,IF(ISBLANK(G42),0,'Unos cijena'!$C$13*G57+'Unos cijena'!$G$16)))</f>
        <v>0</v>
      </c>
      <c r="H58" s="261">
        <f>IF(ISBLANK(H42),0,IF(ISBLANK(G42),0,IF(ISBLANK(H42),0,'Unos cijena'!$C$13*H57+'Unos cijena'!$G$16)))</f>
        <v>0</v>
      </c>
      <c r="I58" s="261">
        <f>IF(ISBLANK(I42),0,IF(ISBLANK(H42),0,IF(ISBLANK(I42),0,'Unos cijena'!$C$13*I57+'Unos cijena'!$G$16)))</f>
        <v>0</v>
      </c>
      <c r="J58" s="261">
        <f>IF(ISBLANK(J42),0,IF(ISBLANK(I42),0,IF(ISBLANK(J42),0,'Unos cijena'!$C$13*J57+'Unos cijena'!$G$16)))</f>
        <v>0</v>
      </c>
      <c r="K58" s="261">
        <f>IF(ISBLANK(K42),0,IF(ISBLANK(J42),0,IF(ISBLANK(K42),0,'Unos cijena'!$C$13*K57+'Unos cijena'!$G$16)))</f>
        <v>0</v>
      </c>
      <c r="L58" s="261">
        <f>IF(ISBLANK(L42),0,IF(ISBLANK(K42),0,IF(ISBLANK(L42),0,'Unos cijena'!$C$13*L57+'Unos cijena'!$G$16)))</f>
        <v>0</v>
      </c>
      <c r="M58" s="261">
        <f>IF(ISBLANK(M42),0,IF(ISBLANK(L42),0,IF(ISBLANK(M42),0,'Unos cijena'!$C$13*M57+'Unos cijena'!$G$16)))</f>
        <v>0</v>
      </c>
      <c r="N58" s="261">
        <f>IF(ISBLANK(N42),0,IF(ISBLANK(M42),0,IF(ISBLANK(N42),0,'Unos cijena'!$C$13*N57+'Unos cijena'!$G$16)))</f>
        <v>0</v>
      </c>
      <c r="O58" s="261">
        <f>IF(ISBLANK(O42),0,IF(ISBLANK(N42),0,IF(ISBLANK(O42),0,'Unos cijena'!$C$13*O57+'Unos cijena'!$G$16)))</f>
        <v>0</v>
      </c>
      <c r="P58" s="262">
        <f>SUM(D58:O58)</f>
        <v>0</v>
      </c>
      <c r="Q58" s="257">
        <f>AVERAGE(D58,E58,F58,G58,H58,I58,J58,K58,L58,M58,N58,O58)</f>
        <v>0</v>
      </c>
      <c r="R58" s="258">
        <f>AVERAGE(H58,I58,J58,K58,L58)</f>
        <v>0</v>
      </c>
      <c r="S58" s="258">
        <f>AVERAGE(D58,E58,F58,G58,M58,N58,O58)</f>
        <v>0</v>
      </c>
    </row>
    <row r="59" spans="1:19" x14ac:dyDescent="0.3">
      <c r="A59" s="23"/>
      <c r="B59" s="47" t="s">
        <v>28</v>
      </c>
      <c r="C59" s="48" t="s">
        <v>149</v>
      </c>
      <c r="D59" s="263">
        <f t="shared" ref="D59:P59" si="24">D47+D53+D56+D58+D51</f>
        <v>0</v>
      </c>
      <c r="E59" s="263">
        <f t="shared" si="24"/>
        <v>0</v>
      </c>
      <c r="F59" s="263">
        <f t="shared" si="24"/>
        <v>0</v>
      </c>
      <c r="G59" s="263">
        <f t="shared" si="24"/>
        <v>0</v>
      </c>
      <c r="H59" s="263">
        <f t="shared" si="24"/>
        <v>0</v>
      </c>
      <c r="I59" s="263">
        <f t="shared" si="24"/>
        <v>0</v>
      </c>
      <c r="J59" s="263">
        <f t="shared" si="24"/>
        <v>0</v>
      </c>
      <c r="K59" s="263">
        <f t="shared" si="24"/>
        <v>0</v>
      </c>
      <c r="L59" s="263">
        <f t="shared" si="24"/>
        <v>0</v>
      </c>
      <c r="M59" s="263">
        <f t="shared" si="24"/>
        <v>0</v>
      </c>
      <c r="N59" s="263">
        <f t="shared" si="24"/>
        <v>0</v>
      </c>
      <c r="O59" s="263">
        <f t="shared" si="24"/>
        <v>0</v>
      </c>
      <c r="P59" s="264">
        <f t="shared" si="24"/>
        <v>0</v>
      </c>
      <c r="Q59" s="213" t="s">
        <v>125</v>
      </c>
      <c r="R59" s="211"/>
      <c r="S59" s="212"/>
    </row>
    <row r="60" spans="1:19" ht="40.5" customHeight="1" x14ac:dyDescent="0.55000000000000004">
      <c r="A60" s="147"/>
      <c r="B60" s="35" t="s">
        <v>53</v>
      </c>
      <c r="C60" s="58"/>
      <c r="D60" s="58"/>
      <c r="E60" s="58"/>
      <c r="F60" s="58" t="s">
        <v>92</v>
      </c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</row>
    <row r="61" spans="1:19" x14ac:dyDescent="0.3">
      <c r="A61" s="147"/>
      <c r="B61" s="49" t="s">
        <v>30</v>
      </c>
      <c r="C61" s="50"/>
      <c r="D61" s="51" t="str">
        <f t="shared" ref="D61:O61" si="25">D45</f>
        <v>1. mj.</v>
      </c>
      <c r="E61" s="51" t="str">
        <f t="shared" si="25"/>
        <v>2. mj.</v>
      </c>
      <c r="F61" s="51" t="str">
        <f t="shared" si="25"/>
        <v>3. mj.</v>
      </c>
      <c r="G61" s="51" t="str">
        <f t="shared" si="25"/>
        <v>4. mj.</v>
      </c>
      <c r="H61" s="51" t="str">
        <f t="shared" si="25"/>
        <v>5. mj.</v>
      </c>
      <c r="I61" s="51" t="str">
        <f t="shared" si="25"/>
        <v>6. mj.</v>
      </c>
      <c r="J61" s="51" t="str">
        <f t="shared" si="25"/>
        <v>7. mj.</v>
      </c>
      <c r="K61" s="51" t="str">
        <f t="shared" si="25"/>
        <v>8. mj.</v>
      </c>
      <c r="L61" s="51" t="str">
        <f t="shared" si="25"/>
        <v>9. mj.</v>
      </c>
      <c r="M61" s="51" t="str">
        <f t="shared" si="25"/>
        <v>10. mj.</v>
      </c>
      <c r="N61" s="51" t="str">
        <f t="shared" si="25"/>
        <v>11. mj.</v>
      </c>
      <c r="O61" s="51" t="str">
        <f t="shared" si="25"/>
        <v>12. mj.</v>
      </c>
      <c r="P61" s="51" t="s">
        <v>45</v>
      </c>
      <c r="Q61" s="51" t="s">
        <v>91</v>
      </c>
      <c r="R61" s="147"/>
      <c r="S61" s="147"/>
    </row>
    <row r="62" spans="1:19" x14ac:dyDescent="0.3">
      <c r="A62" s="147"/>
      <c r="B62" s="6" t="s">
        <v>106</v>
      </c>
      <c r="C62" s="61"/>
      <c r="D62" s="265">
        <f t="shared" ref="D62:O62" si="26">IF(SUM($C$38:$O$38)=0,ABS(D7),0)</f>
        <v>0</v>
      </c>
      <c r="E62" s="266">
        <f t="shared" si="26"/>
        <v>0</v>
      </c>
      <c r="F62" s="265">
        <f t="shared" si="26"/>
        <v>0</v>
      </c>
      <c r="G62" s="265">
        <f t="shared" si="26"/>
        <v>0</v>
      </c>
      <c r="H62" s="265">
        <f t="shared" si="26"/>
        <v>0</v>
      </c>
      <c r="I62" s="265">
        <f t="shared" si="26"/>
        <v>0</v>
      </c>
      <c r="J62" s="265">
        <f t="shared" si="26"/>
        <v>0</v>
      </c>
      <c r="K62" s="265">
        <f t="shared" si="26"/>
        <v>0</v>
      </c>
      <c r="L62" s="265">
        <f t="shared" si="26"/>
        <v>0</v>
      </c>
      <c r="M62" s="265">
        <f t="shared" si="26"/>
        <v>0</v>
      </c>
      <c r="N62" s="265">
        <f t="shared" si="26"/>
        <v>0</v>
      </c>
      <c r="O62" s="265">
        <f t="shared" si="26"/>
        <v>0</v>
      </c>
      <c r="P62" s="269">
        <f t="shared" ref="P62:P80" si="27">SUM(D62:O62)</f>
        <v>0</v>
      </c>
      <c r="Q62" s="325" t="str">
        <f>IF(P64=0,"",IF(P64&lt;0,"Dug","Preplata"))</f>
        <v/>
      </c>
      <c r="R62" s="147"/>
      <c r="S62" s="147"/>
    </row>
    <row r="63" spans="1:19" x14ac:dyDescent="0.3">
      <c r="A63" s="147"/>
      <c r="B63" s="6" t="s">
        <v>76</v>
      </c>
      <c r="C63" s="61"/>
      <c r="D63" s="265">
        <f t="shared" ref="D63:O63" si="28">D47</f>
        <v>0</v>
      </c>
      <c r="E63" s="265">
        <f t="shared" si="28"/>
        <v>0</v>
      </c>
      <c r="F63" s="265">
        <f t="shared" si="28"/>
        <v>0</v>
      </c>
      <c r="G63" s="265">
        <f t="shared" si="28"/>
        <v>0</v>
      </c>
      <c r="H63" s="265">
        <f t="shared" si="28"/>
        <v>0</v>
      </c>
      <c r="I63" s="265">
        <f t="shared" si="28"/>
        <v>0</v>
      </c>
      <c r="J63" s="265">
        <f t="shared" si="28"/>
        <v>0</v>
      </c>
      <c r="K63" s="265">
        <f t="shared" si="28"/>
        <v>0</v>
      </c>
      <c r="L63" s="265">
        <f t="shared" si="28"/>
        <v>0</v>
      </c>
      <c r="M63" s="265">
        <f t="shared" si="28"/>
        <v>0</v>
      </c>
      <c r="N63" s="265">
        <f t="shared" si="28"/>
        <v>0</v>
      </c>
      <c r="O63" s="267">
        <f t="shared" si="28"/>
        <v>0</v>
      </c>
      <c r="P63" s="269">
        <f t="shared" si="27"/>
        <v>0</v>
      </c>
      <c r="Q63" s="326"/>
      <c r="R63" s="147"/>
      <c r="S63" s="147"/>
    </row>
    <row r="64" spans="1:19" x14ac:dyDescent="0.3">
      <c r="A64" s="147"/>
      <c r="B64" s="154" t="s">
        <v>31</v>
      </c>
      <c r="C64" s="61"/>
      <c r="D64" s="265">
        <f t="shared" ref="D64:O64" si="29">IF(D7=0,0,IF(ISBLANK(C37),0,IF(OR(ISBLANK(D7),ISBLANK(D37)),0,D62-D63)))</f>
        <v>0</v>
      </c>
      <c r="E64" s="265">
        <f t="shared" si="29"/>
        <v>0</v>
      </c>
      <c r="F64" s="265">
        <f t="shared" si="29"/>
        <v>0</v>
      </c>
      <c r="G64" s="265">
        <f t="shared" si="29"/>
        <v>0</v>
      </c>
      <c r="H64" s="265">
        <f t="shared" si="29"/>
        <v>0</v>
      </c>
      <c r="I64" s="265">
        <f t="shared" si="29"/>
        <v>0</v>
      </c>
      <c r="J64" s="265">
        <f t="shared" si="29"/>
        <v>0</v>
      </c>
      <c r="K64" s="265">
        <f t="shared" si="29"/>
        <v>0</v>
      </c>
      <c r="L64" s="265">
        <f t="shared" si="29"/>
        <v>0</v>
      </c>
      <c r="M64" s="265">
        <f t="shared" si="29"/>
        <v>0</v>
      </c>
      <c r="N64" s="265">
        <f t="shared" si="29"/>
        <v>0</v>
      </c>
      <c r="O64" s="265">
        <f t="shared" si="29"/>
        <v>0</v>
      </c>
      <c r="P64" s="267">
        <f t="shared" si="27"/>
        <v>0</v>
      </c>
      <c r="Q64" s="326"/>
      <c r="R64" s="147"/>
      <c r="S64" s="147"/>
    </row>
    <row r="65" spans="1:19" x14ac:dyDescent="0.3">
      <c r="A65" s="147"/>
      <c r="B65" s="38" t="s">
        <v>90</v>
      </c>
      <c r="C65" s="62"/>
      <c r="D65" s="155" t="str">
        <f>IF(D64=0,"",IF(D64&lt;0,"Dug","Preplata"))</f>
        <v/>
      </c>
      <c r="E65" s="155" t="str">
        <f t="shared" ref="E65:O65" si="30">IF(E64=0,"",IF(E64&lt;0,"Dug","Preplata"))</f>
        <v/>
      </c>
      <c r="F65" s="155" t="str">
        <f t="shared" si="30"/>
        <v/>
      </c>
      <c r="G65" s="155" t="str">
        <f t="shared" si="30"/>
        <v/>
      </c>
      <c r="H65" s="155" t="str">
        <f t="shared" si="30"/>
        <v/>
      </c>
      <c r="I65" s="155" t="str">
        <f t="shared" si="30"/>
        <v/>
      </c>
      <c r="J65" s="155" t="str">
        <f t="shared" si="30"/>
        <v/>
      </c>
      <c r="K65" s="155" t="str">
        <f t="shared" si="30"/>
        <v/>
      </c>
      <c r="L65" s="155" t="str">
        <f t="shared" si="30"/>
        <v/>
      </c>
      <c r="M65" s="155" t="str">
        <f t="shared" si="30"/>
        <v/>
      </c>
      <c r="N65" s="155" t="str">
        <f t="shared" si="30"/>
        <v/>
      </c>
      <c r="O65" s="155" t="str">
        <f t="shared" si="30"/>
        <v/>
      </c>
      <c r="P65" s="17"/>
      <c r="Q65" s="327"/>
      <c r="R65" s="147"/>
      <c r="S65" s="147"/>
    </row>
    <row r="66" spans="1:19" x14ac:dyDescent="0.3">
      <c r="A66" s="147"/>
      <c r="B66" s="8" t="s">
        <v>108</v>
      </c>
      <c r="C66" s="63"/>
      <c r="D66" s="268">
        <f t="shared" ref="D66:N66" si="31">IF(SUM($C$37:$O$37)=0,ABS(D7),0)</f>
        <v>0</v>
      </c>
      <c r="E66" s="268">
        <f t="shared" si="31"/>
        <v>0</v>
      </c>
      <c r="F66" s="268">
        <f t="shared" si="31"/>
        <v>0</v>
      </c>
      <c r="G66" s="268">
        <f t="shared" si="31"/>
        <v>0</v>
      </c>
      <c r="H66" s="268">
        <f t="shared" si="31"/>
        <v>0</v>
      </c>
      <c r="I66" s="268">
        <f t="shared" si="31"/>
        <v>0</v>
      </c>
      <c r="J66" s="268">
        <f t="shared" si="31"/>
        <v>0</v>
      </c>
      <c r="K66" s="268">
        <f t="shared" si="31"/>
        <v>0</v>
      </c>
      <c r="L66" s="268">
        <f t="shared" si="31"/>
        <v>0</v>
      </c>
      <c r="M66" s="268">
        <f t="shared" si="31"/>
        <v>0</v>
      </c>
      <c r="N66" s="268">
        <f t="shared" si="31"/>
        <v>0</v>
      </c>
      <c r="O66" s="268">
        <f>IF(SUM($C$37:$O$37)=0,ABS(O9),0)</f>
        <v>0</v>
      </c>
      <c r="P66" s="270">
        <f t="shared" si="27"/>
        <v>0</v>
      </c>
      <c r="Q66" s="328" t="str">
        <f>IF(P68=0,"",IF(P68&lt;0,"Dug","Preplata"))</f>
        <v/>
      </c>
      <c r="R66" s="147"/>
      <c r="S66" s="147"/>
    </row>
    <row r="67" spans="1:19" x14ac:dyDescent="0.3">
      <c r="A67" s="147"/>
      <c r="B67" s="8" t="s">
        <v>107</v>
      </c>
      <c r="C67" s="63"/>
      <c r="D67" s="268">
        <f t="shared" ref="D67:O67" si="32">D51</f>
        <v>0</v>
      </c>
      <c r="E67" s="268">
        <f t="shared" si="32"/>
        <v>0</v>
      </c>
      <c r="F67" s="268">
        <f t="shared" si="32"/>
        <v>0</v>
      </c>
      <c r="G67" s="268">
        <f t="shared" si="32"/>
        <v>0</v>
      </c>
      <c r="H67" s="268">
        <f t="shared" si="32"/>
        <v>0</v>
      </c>
      <c r="I67" s="268">
        <f t="shared" si="32"/>
        <v>0</v>
      </c>
      <c r="J67" s="268">
        <f t="shared" si="32"/>
        <v>0</v>
      </c>
      <c r="K67" s="268">
        <f t="shared" si="32"/>
        <v>0</v>
      </c>
      <c r="L67" s="268">
        <f t="shared" si="32"/>
        <v>0</v>
      </c>
      <c r="M67" s="268">
        <f t="shared" si="32"/>
        <v>0</v>
      </c>
      <c r="N67" s="268">
        <f t="shared" si="32"/>
        <v>0</v>
      </c>
      <c r="O67" s="268">
        <f t="shared" si="32"/>
        <v>0</v>
      </c>
      <c r="P67" s="270">
        <f t="shared" si="27"/>
        <v>0</v>
      </c>
      <c r="Q67" s="329"/>
      <c r="R67" s="147"/>
      <c r="S67" s="147"/>
    </row>
    <row r="68" spans="1:19" x14ac:dyDescent="0.3">
      <c r="A68" s="147"/>
      <c r="B68" s="157" t="s">
        <v>31</v>
      </c>
      <c r="C68" s="156"/>
      <c r="D68" s="265">
        <f t="shared" ref="D68:N68" si="33">IF(D7=0,0,IF(ISBLANK(C38),0,IF(OR(ISBLANK(D7),ISBLANK(D38)),0,D66-D67)))</f>
        <v>0</v>
      </c>
      <c r="E68" s="265">
        <f t="shared" si="33"/>
        <v>0</v>
      </c>
      <c r="F68" s="265">
        <f t="shared" si="33"/>
        <v>0</v>
      </c>
      <c r="G68" s="265">
        <f t="shared" si="33"/>
        <v>0</v>
      </c>
      <c r="H68" s="265">
        <f t="shared" si="33"/>
        <v>0</v>
      </c>
      <c r="I68" s="265">
        <f t="shared" si="33"/>
        <v>0</v>
      </c>
      <c r="J68" s="265">
        <f t="shared" si="33"/>
        <v>0</v>
      </c>
      <c r="K68" s="265">
        <f t="shared" si="33"/>
        <v>0</v>
      </c>
      <c r="L68" s="265">
        <f t="shared" si="33"/>
        <v>0</v>
      </c>
      <c r="M68" s="265">
        <f t="shared" si="33"/>
        <v>0</v>
      </c>
      <c r="N68" s="265">
        <f t="shared" si="33"/>
        <v>0</v>
      </c>
      <c r="O68" s="265">
        <f>IF(O9=0,0,IF(ISBLANK(N38),0,IF(OR(ISBLANK(O9),ISBLANK(O38)),0,O66-O67)))</f>
        <v>0</v>
      </c>
      <c r="P68" s="269">
        <f t="shared" si="27"/>
        <v>0</v>
      </c>
      <c r="Q68" s="329"/>
      <c r="R68" s="147"/>
      <c r="S68" s="147"/>
    </row>
    <row r="69" spans="1:19" x14ac:dyDescent="0.3">
      <c r="A69" s="147"/>
      <c r="B69" s="39" t="s">
        <v>90</v>
      </c>
      <c r="C69" s="158"/>
      <c r="D69" s="155" t="str">
        <f>IF(D68=0,"",IF(D68&lt;0,"Dug","Preplata"))</f>
        <v/>
      </c>
      <c r="E69" s="155" t="str">
        <f t="shared" ref="E69:O69" si="34">IF(E68=0,"",IF(E68&lt;0,"Dug","Preplata"))</f>
        <v/>
      </c>
      <c r="F69" s="155" t="str">
        <f t="shared" si="34"/>
        <v/>
      </c>
      <c r="G69" s="155" t="str">
        <f t="shared" si="34"/>
        <v/>
      </c>
      <c r="H69" s="155" t="str">
        <f t="shared" si="34"/>
        <v/>
      </c>
      <c r="I69" s="155" t="str">
        <f t="shared" si="34"/>
        <v/>
      </c>
      <c r="J69" s="155" t="str">
        <f t="shared" si="34"/>
        <v/>
      </c>
      <c r="K69" s="155" t="str">
        <f t="shared" si="34"/>
        <v/>
      </c>
      <c r="L69" s="155" t="str">
        <f t="shared" si="34"/>
        <v/>
      </c>
      <c r="M69" s="155" t="str">
        <f t="shared" si="34"/>
        <v/>
      </c>
      <c r="N69" s="155" t="str">
        <f t="shared" si="34"/>
        <v/>
      </c>
      <c r="O69" s="155" t="str">
        <f t="shared" si="34"/>
        <v/>
      </c>
      <c r="P69" s="18"/>
      <c r="Q69" s="330"/>
      <c r="R69" s="147"/>
      <c r="S69" s="147"/>
    </row>
    <row r="70" spans="1:19" x14ac:dyDescent="0.3">
      <c r="A70" s="147"/>
      <c r="B70" s="7" t="s">
        <v>81</v>
      </c>
      <c r="C70" s="64"/>
      <c r="D70" s="265">
        <f t="shared" ref="D70:O70" si="35">ABS(D8)</f>
        <v>0</v>
      </c>
      <c r="E70" s="265">
        <f t="shared" si="35"/>
        <v>0</v>
      </c>
      <c r="F70" s="265">
        <f t="shared" si="35"/>
        <v>0</v>
      </c>
      <c r="G70" s="265">
        <f t="shared" si="35"/>
        <v>0</v>
      </c>
      <c r="H70" s="265">
        <f t="shared" si="35"/>
        <v>0</v>
      </c>
      <c r="I70" s="265">
        <f t="shared" si="35"/>
        <v>0</v>
      </c>
      <c r="J70" s="265">
        <f t="shared" si="35"/>
        <v>0</v>
      </c>
      <c r="K70" s="265">
        <f t="shared" si="35"/>
        <v>0</v>
      </c>
      <c r="L70" s="265">
        <f t="shared" si="35"/>
        <v>0</v>
      </c>
      <c r="M70" s="265">
        <f t="shared" si="35"/>
        <v>0</v>
      </c>
      <c r="N70" s="265">
        <f t="shared" si="35"/>
        <v>0</v>
      </c>
      <c r="O70" s="265">
        <f t="shared" si="35"/>
        <v>0</v>
      </c>
      <c r="P70" s="269">
        <f t="shared" si="27"/>
        <v>0</v>
      </c>
      <c r="Q70" s="325" t="str">
        <f>IF(P72=0,"",IF(P72&lt;0,"Dug","Preplata"))</f>
        <v/>
      </c>
      <c r="R70" s="147"/>
      <c r="S70" s="147"/>
    </row>
    <row r="71" spans="1:19" x14ac:dyDescent="0.3">
      <c r="A71" s="147"/>
      <c r="B71" s="6" t="s">
        <v>76</v>
      </c>
      <c r="C71" s="65"/>
      <c r="D71" s="265">
        <f t="shared" ref="D71:O71" si="36">D53</f>
        <v>0</v>
      </c>
      <c r="E71" s="265">
        <f t="shared" si="36"/>
        <v>0</v>
      </c>
      <c r="F71" s="265">
        <f t="shared" si="36"/>
        <v>0</v>
      </c>
      <c r="G71" s="265">
        <f t="shared" si="36"/>
        <v>0</v>
      </c>
      <c r="H71" s="265">
        <f t="shared" si="36"/>
        <v>0</v>
      </c>
      <c r="I71" s="265">
        <f t="shared" si="36"/>
        <v>0</v>
      </c>
      <c r="J71" s="265">
        <f t="shared" si="36"/>
        <v>0</v>
      </c>
      <c r="K71" s="265">
        <f t="shared" si="36"/>
        <v>0</v>
      </c>
      <c r="L71" s="265">
        <f t="shared" si="36"/>
        <v>0</v>
      </c>
      <c r="M71" s="265">
        <f t="shared" si="36"/>
        <v>0</v>
      </c>
      <c r="N71" s="265">
        <f t="shared" si="36"/>
        <v>0</v>
      </c>
      <c r="O71" s="265">
        <f t="shared" si="36"/>
        <v>0</v>
      </c>
      <c r="P71" s="269">
        <f t="shared" si="27"/>
        <v>0</v>
      </c>
      <c r="Q71" s="326"/>
      <c r="R71" s="147"/>
      <c r="S71" s="147"/>
    </row>
    <row r="72" spans="1:19" x14ac:dyDescent="0.3">
      <c r="A72" s="147"/>
      <c r="B72" s="154" t="s">
        <v>32</v>
      </c>
      <c r="C72" s="61"/>
      <c r="D72" s="265">
        <f t="shared" ref="D72:O72" si="37">IF(D8=0,0,IF(ISBLANK(C40),0,IF(OR(ISBLANK(D8),ISBLANK(D40)),0,D70-D71)))</f>
        <v>0</v>
      </c>
      <c r="E72" s="265">
        <f t="shared" si="37"/>
        <v>0</v>
      </c>
      <c r="F72" s="265">
        <f t="shared" si="37"/>
        <v>0</v>
      </c>
      <c r="G72" s="265">
        <f t="shared" si="37"/>
        <v>0</v>
      </c>
      <c r="H72" s="265">
        <f t="shared" si="37"/>
        <v>0</v>
      </c>
      <c r="I72" s="265">
        <f t="shared" si="37"/>
        <v>0</v>
      </c>
      <c r="J72" s="265">
        <f t="shared" si="37"/>
        <v>0</v>
      </c>
      <c r="K72" s="265">
        <f t="shared" si="37"/>
        <v>0</v>
      </c>
      <c r="L72" s="265">
        <f t="shared" si="37"/>
        <v>0</v>
      </c>
      <c r="M72" s="265">
        <f t="shared" si="37"/>
        <v>0</v>
      </c>
      <c r="N72" s="265">
        <f t="shared" si="37"/>
        <v>0</v>
      </c>
      <c r="O72" s="265">
        <f t="shared" si="37"/>
        <v>0</v>
      </c>
      <c r="P72" s="269">
        <f t="shared" si="27"/>
        <v>0</v>
      </c>
      <c r="Q72" s="326"/>
      <c r="R72" s="147"/>
      <c r="S72" s="147"/>
    </row>
    <row r="73" spans="1:19" x14ac:dyDescent="0.3">
      <c r="A73" s="147"/>
      <c r="B73" s="38" t="s">
        <v>90</v>
      </c>
      <c r="C73" s="62"/>
      <c r="D73" s="155" t="str">
        <f t="shared" ref="D73:O73" si="38">IF(D72=0,"",IF(D72&lt;0,"Dug","Preplata"))</f>
        <v/>
      </c>
      <c r="E73" s="155" t="str">
        <f t="shared" si="38"/>
        <v/>
      </c>
      <c r="F73" s="155" t="str">
        <f t="shared" si="38"/>
        <v/>
      </c>
      <c r="G73" s="155" t="str">
        <f t="shared" si="38"/>
        <v/>
      </c>
      <c r="H73" s="155" t="str">
        <f t="shared" si="38"/>
        <v/>
      </c>
      <c r="I73" s="155" t="str">
        <f t="shared" si="38"/>
        <v/>
      </c>
      <c r="J73" s="155" t="str">
        <f t="shared" si="38"/>
        <v/>
      </c>
      <c r="K73" s="155" t="str">
        <f t="shared" si="38"/>
        <v/>
      </c>
      <c r="L73" s="155" t="str">
        <f t="shared" si="38"/>
        <v/>
      </c>
      <c r="M73" s="155" t="str">
        <f t="shared" si="38"/>
        <v/>
      </c>
      <c r="N73" s="155" t="str">
        <f t="shared" si="38"/>
        <v/>
      </c>
      <c r="O73" s="155" t="str">
        <f t="shared" si="38"/>
        <v/>
      </c>
      <c r="P73" s="17"/>
      <c r="Q73" s="327"/>
      <c r="R73" s="147"/>
      <c r="S73" s="147"/>
    </row>
    <row r="74" spans="1:19" x14ac:dyDescent="0.3">
      <c r="A74" s="148"/>
      <c r="B74" s="8" t="s">
        <v>82</v>
      </c>
      <c r="C74" s="63"/>
      <c r="D74" s="268">
        <f t="shared" ref="D74:N74" si="39">ABS(D9)</f>
        <v>0</v>
      </c>
      <c r="E74" s="268">
        <f t="shared" si="39"/>
        <v>0</v>
      </c>
      <c r="F74" s="268">
        <f t="shared" si="39"/>
        <v>0</v>
      </c>
      <c r="G74" s="268">
        <f t="shared" si="39"/>
        <v>0</v>
      </c>
      <c r="H74" s="268">
        <f t="shared" si="39"/>
        <v>0</v>
      </c>
      <c r="I74" s="268">
        <f t="shared" si="39"/>
        <v>0</v>
      </c>
      <c r="J74" s="268">
        <f t="shared" si="39"/>
        <v>0</v>
      </c>
      <c r="K74" s="268">
        <f t="shared" si="39"/>
        <v>0</v>
      </c>
      <c r="L74" s="268">
        <f t="shared" si="39"/>
        <v>0</v>
      </c>
      <c r="M74" s="268">
        <f t="shared" si="39"/>
        <v>0</v>
      </c>
      <c r="N74" s="268">
        <f t="shared" si="39"/>
        <v>0</v>
      </c>
      <c r="O74" s="268">
        <f>ABS(N10)</f>
        <v>0</v>
      </c>
      <c r="P74" s="270">
        <f t="shared" si="27"/>
        <v>0</v>
      </c>
      <c r="Q74" s="328" t="str">
        <f>IF(P76=0,"",IF(P76&lt;0,"Dug","Preplata"))</f>
        <v/>
      </c>
      <c r="R74" s="147"/>
      <c r="S74" s="147"/>
    </row>
    <row r="75" spans="1:19" x14ac:dyDescent="0.3">
      <c r="A75" s="148"/>
      <c r="B75" s="8" t="s">
        <v>76</v>
      </c>
      <c r="C75" s="63"/>
      <c r="D75" s="268">
        <f t="shared" ref="D75:O75" si="40">D56</f>
        <v>0</v>
      </c>
      <c r="E75" s="268">
        <f t="shared" si="40"/>
        <v>0</v>
      </c>
      <c r="F75" s="268">
        <f t="shared" si="40"/>
        <v>0</v>
      </c>
      <c r="G75" s="268">
        <f t="shared" si="40"/>
        <v>0</v>
      </c>
      <c r="H75" s="268">
        <f t="shared" si="40"/>
        <v>0</v>
      </c>
      <c r="I75" s="268">
        <f t="shared" si="40"/>
        <v>0</v>
      </c>
      <c r="J75" s="268">
        <f t="shared" si="40"/>
        <v>0</v>
      </c>
      <c r="K75" s="268">
        <f t="shared" si="40"/>
        <v>0</v>
      </c>
      <c r="L75" s="268">
        <f t="shared" si="40"/>
        <v>0</v>
      </c>
      <c r="M75" s="268">
        <f t="shared" si="40"/>
        <v>0</v>
      </c>
      <c r="N75" s="268">
        <f t="shared" si="40"/>
        <v>0</v>
      </c>
      <c r="O75" s="268">
        <f t="shared" si="40"/>
        <v>0</v>
      </c>
      <c r="P75" s="270">
        <f t="shared" si="27"/>
        <v>0</v>
      </c>
      <c r="Q75" s="329"/>
      <c r="R75" s="147"/>
      <c r="S75" s="147"/>
    </row>
    <row r="76" spans="1:19" x14ac:dyDescent="0.3">
      <c r="A76" s="148"/>
      <c r="B76" s="157" t="s">
        <v>33</v>
      </c>
      <c r="C76" s="156"/>
      <c r="D76" s="265">
        <f t="shared" ref="D76:O76" si="41">IF(D9=0,0,IF(ISBLANK(C41),0,IF(OR(ISBLANK(D9),ISBLANK(D41)),0,D74-D75)))</f>
        <v>0</v>
      </c>
      <c r="E76" s="265">
        <f t="shared" si="41"/>
        <v>0</v>
      </c>
      <c r="F76" s="265">
        <f t="shared" si="41"/>
        <v>0</v>
      </c>
      <c r="G76" s="265">
        <f t="shared" si="41"/>
        <v>0</v>
      </c>
      <c r="H76" s="265">
        <f t="shared" si="41"/>
        <v>0</v>
      </c>
      <c r="I76" s="265">
        <f t="shared" si="41"/>
        <v>0</v>
      </c>
      <c r="J76" s="265">
        <f t="shared" si="41"/>
        <v>0</v>
      </c>
      <c r="K76" s="265">
        <f t="shared" si="41"/>
        <v>0</v>
      </c>
      <c r="L76" s="265">
        <f t="shared" si="41"/>
        <v>0</v>
      </c>
      <c r="M76" s="265">
        <f t="shared" si="41"/>
        <v>0</v>
      </c>
      <c r="N76" s="265">
        <f t="shared" si="41"/>
        <v>0</v>
      </c>
      <c r="O76" s="265">
        <f t="shared" si="41"/>
        <v>0</v>
      </c>
      <c r="P76" s="269">
        <f t="shared" si="27"/>
        <v>0</v>
      </c>
      <c r="Q76" s="329"/>
      <c r="R76" s="147"/>
      <c r="S76" s="147"/>
    </row>
    <row r="77" spans="1:19" x14ac:dyDescent="0.3">
      <c r="A77" s="147"/>
      <c r="B77" s="39" t="s">
        <v>90</v>
      </c>
      <c r="C77" s="158"/>
      <c r="D77" s="159" t="str">
        <f t="shared" ref="D77:O77" si="42">IF(D76=0,"",IF(D76&lt;0,"Dug","Preplata"))</f>
        <v/>
      </c>
      <c r="E77" s="159" t="str">
        <f t="shared" si="42"/>
        <v/>
      </c>
      <c r="F77" s="159" t="str">
        <f t="shared" si="42"/>
        <v/>
      </c>
      <c r="G77" s="159" t="str">
        <f t="shared" si="42"/>
        <v/>
      </c>
      <c r="H77" s="159" t="str">
        <f t="shared" si="42"/>
        <v/>
      </c>
      <c r="I77" s="159" t="str">
        <f t="shared" si="42"/>
        <v/>
      </c>
      <c r="J77" s="159" t="str">
        <f t="shared" si="42"/>
        <v/>
      </c>
      <c r="K77" s="159" t="str">
        <f t="shared" si="42"/>
        <v/>
      </c>
      <c r="L77" s="159" t="str">
        <f t="shared" si="42"/>
        <v/>
      </c>
      <c r="M77" s="159" t="str">
        <f t="shared" si="42"/>
        <v/>
      </c>
      <c r="N77" s="159" t="str">
        <f t="shared" si="42"/>
        <v/>
      </c>
      <c r="O77" s="159" t="str">
        <f t="shared" si="42"/>
        <v/>
      </c>
      <c r="P77" s="18"/>
      <c r="Q77" s="330"/>
      <c r="R77" s="147"/>
      <c r="S77" s="147"/>
    </row>
    <row r="78" spans="1:19" x14ac:dyDescent="0.3">
      <c r="A78" s="147"/>
      <c r="B78" s="7" t="s">
        <v>83</v>
      </c>
      <c r="C78" s="64"/>
      <c r="D78" s="265">
        <f t="shared" ref="D78:O78" si="43">ABS(D10)</f>
        <v>0</v>
      </c>
      <c r="E78" s="265">
        <f t="shared" si="43"/>
        <v>0</v>
      </c>
      <c r="F78" s="265">
        <f t="shared" si="43"/>
        <v>0</v>
      </c>
      <c r="G78" s="265">
        <f t="shared" si="43"/>
        <v>0</v>
      </c>
      <c r="H78" s="265">
        <f t="shared" si="43"/>
        <v>0</v>
      </c>
      <c r="I78" s="265">
        <f t="shared" si="43"/>
        <v>0</v>
      </c>
      <c r="J78" s="265">
        <f t="shared" si="43"/>
        <v>0</v>
      </c>
      <c r="K78" s="265">
        <f t="shared" si="43"/>
        <v>0</v>
      </c>
      <c r="L78" s="265">
        <f t="shared" si="43"/>
        <v>0</v>
      </c>
      <c r="M78" s="265">
        <f t="shared" si="43"/>
        <v>0</v>
      </c>
      <c r="N78" s="265">
        <f t="shared" si="43"/>
        <v>0</v>
      </c>
      <c r="O78" s="265">
        <f t="shared" si="43"/>
        <v>0</v>
      </c>
      <c r="P78" s="269">
        <f t="shared" si="27"/>
        <v>0</v>
      </c>
      <c r="Q78" s="325" t="str">
        <f>IF(P80=0,"",IF(P80&lt;0,"Dug","Preplata"))</f>
        <v/>
      </c>
      <c r="R78" s="147"/>
      <c r="S78" s="147"/>
    </row>
    <row r="79" spans="1:19" x14ac:dyDescent="0.3">
      <c r="A79" s="147"/>
      <c r="B79" s="6" t="s">
        <v>76</v>
      </c>
      <c r="C79" s="65"/>
      <c r="D79" s="265">
        <f t="shared" ref="D79:O79" si="44">D58</f>
        <v>0</v>
      </c>
      <c r="E79" s="265">
        <f t="shared" si="44"/>
        <v>0</v>
      </c>
      <c r="F79" s="265">
        <f t="shared" si="44"/>
        <v>0</v>
      </c>
      <c r="G79" s="265">
        <f t="shared" si="44"/>
        <v>0</v>
      </c>
      <c r="H79" s="265">
        <f t="shared" si="44"/>
        <v>0</v>
      </c>
      <c r="I79" s="265">
        <f t="shared" si="44"/>
        <v>0</v>
      </c>
      <c r="J79" s="265">
        <f t="shared" si="44"/>
        <v>0</v>
      </c>
      <c r="K79" s="265">
        <f t="shared" si="44"/>
        <v>0</v>
      </c>
      <c r="L79" s="265">
        <f t="shared" si="44"/>
        <v>0</v>
      </c>
      <c r="M79" s="265">
        <f t="shared" si="44"/>
        <v>0</v>
      </c>
      <c r="N79" s="265">
        <f t="shared" si="44"/>
        <v>0</v>
      </c>
      <c r="O79" s="265">
        <f t="shared" si="44"/>
        <v>0</v>
      </c>
      <c r="P79" s="269">
        <f t="shared" si="27"/>
        <v>0</v>
      </c>
      <c r="Q79" s="326"/>
      <c r="R79" s="147"/>
      <c r="S79" s="147"/>
    </row>
    <row r="80" spans="1:19" x14ac:dyDescent="0.3">
      <c r="A80" s="147"/>
      <c r="B80" s="154" t="s">
        <v>75</v>
      </c>
      <c r="C80" s="61"/>
      <c r="D80" s="265">
        <f>IF(D10=0,0,IF(ISBLANK(C42),0,IF(OR(ISBLANK(D10),ISBLANK(D42)),0,D78-D79)))</f>
        <v>0</v>
      </c>
      <c r="E80" s="265">
        <f t="shared" ref="E80:O80" si="45">IF(ISBLANK(D42),0,IF(OR(ISBLANK(E10),ISBLANK(E42)),0,E78-E79))</f>
        <v>0</v>
      </c>
      <c r="F80" s="265">
        <f t="shared" si="45"/>
        <v>0</v>
      </c>
      <c r="G80" s="265">
        <f t="shared" si="45"/>
        <v>0</v>
      </c>
      <c r="H80" s="265">
        <f t="shared" si="45"/>
        <v>0</v>
      </c>
      <c r="I80" s="265">
        <f t="shared" si="45"/>
        <v>0</v>
      </c>
      <c r="J80" s="265">
        <f t="shared" si="45"/>
        <v>0</v>
      </c>
      <c r="K80" s="265">
        <f t="shared" si="45"/>
        <v>0</v>
      </c>
      <c r="L80" s="265">
        <f t="shared" si="45"/>
        <v>0</v>
      </c>
      <c r="M80" s="265">
        <f t="shared" si="45"/>
        <v>0</v>
      </c>
      <c r="N80" s="265">
        <f t="shared" si="45"/>
        <v>0</v>
      </c>
      <c r="O80" s="267">
        <f t="shared" si="45"/>
        <v>0</v>
      </c>
      <c r="P80" s="269">
        <f t="shared" si="27"/>
        <v>0</v>
      </c>
      <c r="Q80" s="326"/>
      <c r="R80" s="147"/>
      <c r="S80" s="147"/>
    </row>
    <row r="81" spans="1:19" x14ac:dyDescent="0.3">
      <c r="A81" s="147"/>
      <c r="B81" s="38" t="s">
        <v>90</v>
      </c>
      <c r="C81" s="62"/>
      <c r="D81" s="155" t="str">
        <f t="shared" ref="D81:O81" si="46">IF(D80=0,"",IF(D80&lt;0,"Dug","Preplata"))</f>
        <v/>
      </c>
      <c r="E81" s="155" t="str">
        <f t="shared" si="46"/>
        <v/>
      </c>
      <c r="F81" s="155" t="str">
        <f t="shared" si="46"/>
        <v/>
      </c>
      <c r="G81" s="155" t="str">
        <f t="shared" si="46"/>
        <v/>
      </c>
      <c r="H81" s="155" t="str">
        <f t="shared" si="46"/>
        <v/>
      </c>
      <c r="I81" s="155" t="str">
        <f t="shared" si="46"/>
        <v/>
      </c>
      <c r="J81" s="155" t="str">
        <f t="shared" si="46"/>
        <v/>
      </c>
      <c r="K81" s="155" t="str">
        <f t="shared" si="46"/>
        <v/>
      </c>
      <c r="L81" s="155" t="str">
        <f t="shared" si="46"/>
        <v/>
      </c>
      <c r="M81" s="155" t="str">
        <f t="shared" si="46"/>
        <v/>
      </c>
      <c r="N81" s="155" t="str">
        <f t="shared" si="46"/>
        <v/>
      </c>
      <c r="O81" s="155" t="str">
        <f t="shared" si="46"/>
        <v/>
      </c>
      <c r="P81" s="17"/>
      <c r="Q81" s="327"/>
      <c r="R81" s="147"/>
      <c r="S81" s="147"/>
    </row>
    <row r="82" spans="1:19" x14ac:dyDescent="0.3">
      <c r="A82" s="147"/>
      <c r="B82" s="66"/>
      <c r="C82" s="69"/>
      <c r="D82" s="70"/>
      <c r="E82" s="70"/>
      <c r="F82" s="70"/>
      <c r="G82" s="70"/>
      <c r="H82" s="70"/>
      <c r="I82" s="70"/>
      <c r="J82" s="70"/>
      <c r="K82" s="70"/>
      <c r="L82" s="160"/>
      <c r="M82" s="74"/>
      <c r="N82" s="67"/>
      <c r="O82" s="68" t="s">
        <v>93</v>
      </c>
      <c r="P82" s="271">
        <f>$P$64+$P$72+$P$76+$P$80+P68</f>
        <v>0</v>
      </c>
      <c r="Q82" s="149" t="str">
        <f>IF(P82=0,"",IF(P82&lt;0,"Dug","Preplata"))</f>
        <v/>
      </c>
      <c r="R82" s="147"/>
      <c r="S82" s="147"/>
    </row>
    <row r="83" spans="1:19" x14ac:dyDescent="0.3">
      <c r="A83" s="5"/>
    </row>
    <row r="84" spans="1:19" x14ac:dyDescent="0.3">
      <c r="A84" s="5"/>
      <c r="D84" s="19" t="str">
        <f t="shared" ref="D84:O84" si="47">D45</f>
        <v>1. mj.</v>
      </c>
      <c r="E84" s="19" t="str">
        <f t="shared" si="47"/>
        <v>2. mj.</v>
      </c>
      <c r="F84" s="19" t="str">
        <f t="shared" si="47"/>
        <v>3. mj.</v>
      </c>
      <c r="G84" s="19" t="str">
        <f t="shared" si="47"/>
        <v>4. mj.</v>
      </c>
      <c r="H84" s="19" t="str">
        <f t="shared" si="47"/>
        <v>5. mj.</v>
      </c>
      <c r="I84" s="19" t="str">
        <f t="shared" si="47"/>
        <v>6. mj.</v>
      </c>
      <c r="J84" s="19" t="str">
        <f t="shared" si="47"/>
        <v>7. mj.</v>
      </c>
      <c r="K84" s="19" t="str">
        <f t="shared" si="47"/>
        <v>8. mj.</v>
      </c>
      <c r="L84" s="19" t="str">
        <f t="shared" si="47"/>
        <v>9. mj.</v>
      </c>
      <c r="M84" s="19" t="str">
        <f t="shared" si="47"/>
        <v>10. mj.</v>
      </c>
      <c r="N84" s="19" t="str">
        <f t="shared" si="47"/>
        <v>11. mj.</v>
      </c>
      <c r="O84" s="19" t="str">
        <f t="shared" si="47"/>
        <v>12. mj.</v>
      </c>
    </row>
    <row r="85" spans="1:19" x14ac:dyDescent="0.3">
      <c r="A85" s="5"/>
      <c r="C85" s="3" t="str">
        <f>B46</f>
        <v>Struja jednotarifna</v>
      </c>
      <c r="D85" s="11">
        <f t="shared" ref="D85:O85" si="48">D47</f>
        <v>0</v>
      </c>
      <c r="E85" s="11">
        <f t="shared" si="48"/>
        <v>0</v>
      </c>
      <c r="F85" s="11">
        <f t="shared" si="48"/>
        <v>0</v>
      </c>
      <c r="G85" s="11">
        <f t="shared" si="48"/>
        <v>0</v>
      </c>
      <c r="H85" s="11">
        <f t="shared" si="48"/>
        <v>0</v>
      </c>
      <c r="I85" s="11">
        <f t="shared" si="48"/>
        <v>0</v>
      </c>
      <c r="J85" s="11">
        <f t="shared" si="48"/>
        <v>0</v>
      </c>
      <c r="K85" s="11">
        <f t="shared" si="48"/>
        <v>0</v>
      </c>
      <c r="L85" s="11">
        <f t="shared" si="48"/>
        <v>0</v>
      </c>
      <c r="M85" s="11">
        <f t="shared" si="48"/>
        <v>0</v>
      </c>
      <c r="N85" s="11">
        <f t="shared" si="48"/>
        <v>0</v>
      </c>
      <c r="O85" s="11">
        <f t="shared" si="48"/>
        <v>0</v>
      </c>
    </row>
    <row r="86" spans="1:19" x14ac:dyDescent="0.3">
      <c r="A86" s="5"/>
      <c r="C86" s="3" t="s">
        <v>98</v>
      </c>
      <c r="D86" s="11">
        <f>D67</f>
        <v>0</v>
      </c>
      <c r="E86" s="11">
        <f t="shared" ref="E86:O86" si="49">E67</f>
        <v>0</v>
      </c>
      <c r="F86" s="11">
        <f t="shared" si="49"/>
        <v>0</v>
      </c>
      <c r="G86" s="11">
        <f t="shared" si="49"/>
        <v>0</v>
      </c>
      <c r="H86" s="11">
        <f t="shared" si="49"/>
        <v>0</v>
      </c>
      <c r="I86" s="11">
        <f t="shared" si="49"/>
        <v>0</v>
      </c>
      <c r="J86" s="11">
        <f t="shared" si="49"/>
        <v>0</v>
      </c>
      <c r="K86" s="11">
        <f t="shared" si="49"/>
        <v>0</v>
      </c>
      <c r="L86" s="11">
        <f t="shared" si="49"/>
        <v>0</v>
      </c>
      <c r="M86" s="11">
        <f t="shared" si="49"/>
        <v>0</v>
      </c>
      <c r="N86" s="11">
        <f t="shared" si="49"/>
        <v>0</v>
      </c>
      <c r="O86" s="11">
        <f t="shared" si="49"/>
        <v>0</v>
      </c>
    </row>
    <row r="87" spans="1:19" x14ac:dyDescent="0.3">
      <c r="A87" s="5"/>
      <c r="C87" s="3" t="str">
        <f>B52</f>
        <v>Voda</v>
      </c>
      <c r="D87" s="11">
        <f t="shared" ref="D87:O87" si="50">D53</f>
        <v>0</v>
      </c>
      <c r="E87" s="11">
        <f t="shared" si="50"/>
        <v>0</v>
      </c>
      <c r="F87" s="11">
        <f t="shared" si="50"/>
        <v>0</v>
      </c>
      <c r="G87" s="11">
        <f t="shared" si="50"/>
        <v>0</v>
      </c>
      <c r="H87" s="11">
        <f t="shared" si="50"/>
        <v>0</v>
      </c>
      <c r="I87" s="11">
        <f t="shared" si="50"/>
        <v>0</v>
      </c>
      <c r="J87" s="11">
        <f t="shared" si="50"/>
        <v>0</v>
      </c>
      <c r="K87" s="11">
        <f t="shared" si="50"/>
        <v>0</v>
      </c>
      <c r="L87" s="11">
        <f t="shared" si="50"/>
        <v>0</v>
      </c>
      <c r="M87" s="11">
        <f t="shared" si="50"/>
        <v>0</v>
      </c>
      <c r="N87" s="11">
        <f t="shared" si="50"/>
        <v>0</v>
      </c>
      <c r="O87" s="11">
        <f t="shared" si="50"/>
        <v>0</v>
      </c>
    </row>
    <row r="88" spans="1:19" x14ac:dyDescent="0.3">
      <c r="A88" s="5"/>
      <c r="C88" s="3" t="str">
        <f>B54</f>
        <v>Plin</v>
      </c>
      <c r="D88" s="20">
        <f t="shared" ref="D88:O88" si="51">D56</f>
        <v>0</v>
      </c>
      <c r="E88" s="20">
        <f t="shared" si="51"/>
        <v>0</v>
      </c>
      <c r="F88" s="20">
        <f t="shared" si="51"/>
        <v>0</v>
      </c>
      <c r="G88" s="20">
        <f t="shared" si="51"/>
        <v>0</v>
      </c>
      <c r="H88" s="20">
        <f t="shared" si="51"/>
        <v>0</v>
      </c>
      <c r="I88" s="20">
        <f t="shared" si="51"/>
        <v>0</v>
      </c>
      <c r="J88" s="20">
        <f t="shared" si="51"/>
        <v>0</v>
      </c>
      <c r="K88" s="20">
        <f t="shared" si="51"/>
        <v>0</v>
      </c>
      <c r="L88" s="20">
        <f t="shared" si="51"/>
        <v>0</v>
      </c>
      <c r="M88" s="20">
        <f t="shared" si="51"/>
        <v>0</v>
      </c>
      <c r="N88" s="20">
        <f t="shared" si="51"/>
        <v>0</v>
      </c>
      <c r="O88" s="20">
        <f t="shared" si="51"/>
        <v>0</v>
      </c>
    </row>
    <row r="89" spans="1:19" x14ac:dyDescent="0.3">
      <c r="A89" s="5"/>
      <c r="C89" s="3" t="str">
        <f>B57</f>
        <v>Toplinarstvo</v>
      </c>
      <c r="D89" s="11">
        <f t="shared" ref="D89:O89" si="52">D58</f>
        <v>0</v>
      </c>
      <c r="E89" s="11">
        <f t="shared" si="52"/>
        <v>0</v>
      </c>
      <c r="F89" s="11">
        <f t="shared" si="52"/>
        <v>0</v>
      </c>
      <c r="G89" s="11">
        <f t="shared" si="52"/>
        <v>0</v>
      </c>
      <c r="H89" s="11">
        <f t="shared" si="52"/>
        <v>0</v>
      </c>
      <c r="I89" s="11">
        <f t="shared" si="52"/>
        <v>0</v>
      </c>
      <c r="J89" s="11">
        <f t="shared" si="52"/>
        <v>0</v>
      </c>
      <c r="K89" s="11">
        <f t="shared" si="52"/>
        <v>0</v>
      </c>
      <c r="L89" s="11">
        <f t="shared" si="52"/>
        <v>0</v>
      </c>
      <c r="M89" s="11">
        <f t="shared" si="52"/>
        <v>0</v>
      </c>
      <c r="N89" s="11">
        <f t="shared" si="52"/>
        <v>0</v>
      </c>
      <c r="O89" s="11">
        <f t="shared" si="52"/>
        <v>0</v>
      </c>
    </row>
    <row r="90" spans="1:19" x14ac:dyDescent="0.3">
      <c r="A90" s="5"/>
    </row>
    <row r="91" spans="1:19" x14ac:dyDescent="0.3">
      <c r="A91" s="5"/>
    </row>
    <row r="92" spans="1:19" x14ac:dyDescent="0.3">
      <c r="A92" s="5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</row>
    <row r="93" spans="1:19" x14ac:dyDescent="0.3">
      <c r="A93" s="5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</row>
    <row r="94" spans="1:19" x14ac:dyDescent="0.3">
      <c r="A94" s="5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</row>
    <row r="95" spans="1:19" x14ac:dyDescent="0.3">
      <c r="A95" s="5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</row>
    <row r="96" spans="1:19" x14ac:dyDescent="0.3">
      <c r="A96" s="5"/>
    </row>
    <row r="97" spans="1:15" x14ac:dyDescent="0.3">
      <c r="A97" s="5"/>
    </row>
    <row r="98" spans="1:15" x14ac:dyDescent="0.3">
      <c r="A98" s="5"/>
    </row>
    <row r="99" spans="1:15" x14ac:dyDescent="0.3">
      <c r="A99" s="5"/>
    </row>
    <row r="100" spans="1:15" x14ac:dyDescent="0.3">
      <c r="A100" s="5"/>
    </row>
    <row r="101" spans="1:15" x14ac:dyDescent="0.3">
      <c r="A101" s="5"/>
    </row>
    <row r="102" spans="1:15" x14ac:dyDescent="0.3">
      <c r="A102" s="5"/>
    </row>
    <row r="103" spans="1:15" x14ac:dyDescent="0.3">
      <c r="A103" s="5"/>
    </row>
    <row r="104" spans="1:15" x14ac:dyDescent="0.3">
      <c r="A104" s="5"/>
    </row>
    <row r="105" spans="1:15" x14ac:dyDescent="0.3">
      <c r="A105" s="5"/>
    </row>
    <row r="106" spans="1:15" x14ac:dyDescent="0.3">
      <c r="A106" s="5"/>
    </row>
    <row r="107" spans="1:15" x14ac:dyDescent="0.3">
      <c r="A107" s="5"/>
    </row>
    <row r="108" spans="1:15" x14ac:dyDescent="0.3">
      <c r="A108" s="5"/>
    </row>
    <row r="109" spans="1:15" x14ac:dyDescent="0.3">
      <c r="A109" s="5"/>
    </row>
    <row r="112" spans="1:15" x14ac:dyDescent="0.3">
      <c r="H112" s="11"/>
      <c r="I112" s="11"/>
      <c r="J112" s="11"/>
      <c r="K112" s="11"/>
      <c r="L112" s="11"/>
      <c r="M112" s="11"/>
      <c r="N112" s="11"/>
      <c r="O112" s="11"/>
    </row>
    <row r="113" spans="2:7" ht="1.5" customHeight="1" x14ac:dyDescent="0.3">
      <c r="B113" s="123"/>
      <c r="C113" s="123"/>
      <c r="D113" s="123"/>
      <c r="E113" s="123"/>
      <c r="F113" s="123"/>
      <c r="G113" s="123"/>
    </row>
    <row r="114" spans="2:7" ht="11.25" customHeight="1" x14ac:dyDescent="0.3">
      <c r="B114" s="7"/>
      <c r="C114" s="7"/>
      <c r="D114" s="7"/>
      <c r="E114" s="7"/>
      <c r="F114" s="7"/>
      <c r="G114" s="7"/>
    </row>
    <row r="115" spans="2:7" ht="21" x14ac:dyDescent="0.4">
      <c r="B115" s="124" t="s">
        <v>88</v>
      </c>
      <c r="C115" s="125"/>
      <c r="D115" s="125"/>
      <c r="E115" s="125"/>
      <c r="F115" s="125"/>
      <c r="G115" s="7"/>
    </row>
    <row r="116" spans="2:7" ht="21" x14ac:dyDescent="0.4">
      <c r="B116" s="124" t="s">
        <v>148</v>
      </c>
      <c r="C116" s="125"/>
      <c r="D116" s="125"/>
      <c r="E116" s="125"/>
      <c r="F116" s="125"/>
      <c r="G116" s="7"/>
    </row>
    <row r="117" spans="2:7" ht="21" customHeight="1" x14ac:dyDescent="0.35">
      <c r="B117" s="126" t="s">
        <v>87</v>
      </c>
      <c r="C117" s="125"/>
      <c r="D117" s="125"/>
      <c r="E117" s="125"/>
      <c r="F117" s="125"/>
      <c r="G117" s="7"/>
    </row>
    <row r="118" spans="2:7" x14ac:dyDescent="0.3">
      <c r="B118" s="125"/>
      <c r="C118" s="125"/>
      <c r="D118" s="125"/>
      <c r="E118" s="125"/>
      <c r="F118" s="125"/>
      <c r="G118" s="7"/>
    </row>
    <row r="119" spans="2:7" ht="15.6" x14ac:dyDescent="0.3">
      <c r="B119" s="127" t="s">
        <v>47</v>
      </c>
      <c r="C119" s="125"/>
      <c r="D119" s="125"/>
      <c r="E119" s="125"/>
      <c r="F119" s="125"/>
      <c r="G119" s="7"/>
    </row>
    <row r="120" spans="2:7" x14ac:dyDescent="0.3">
      <c r="B120" s="7"/>
      <c r="C120" s="7"/>
      <c r="D120" s="7"/>
      <c r="E120" s="7"/>
      <c r="F120" s="7"/>
      <c r="G120" s="7"/>
    </row>
    <row r="121" spans="2:7" x14ac:dyDescent="0.3">
      <c r="B121" s="128" t="s">
        <v>153</v>
      </c>
      <c r="C121" s="7"/>
      <c r="D121" s="7"/>
      <c r="E121" s="7"/>
      <c r="F121" s="7"/>
      <c r="G121" s="7"/>
    </row>
    <row r="122" spans="2:7" x14ac:dyDescent="0.3">
      <c r="B122" s="128" t="s">
        <v>44</v>
      </c>
      <c r="C122" s="7"/>
      <c r="D122" s="7"/>
      <c r="E122" s="7"/>
      <c r="F122" s="7"/>
      <c r="G122" s="7"/>
    </row>
    <row r="123" spans="2:7" x14ac:dyDescent="0.3">
      <c r="B123" s="128"/>
      <c r="C123" s="7"/>
      <c r="D123" s="7"/>
      <c r="E123" s="7"/>
      <c r="F123" s="7"/>
      <c r="G123" s="7"/>
    </row>
    <row r="124" spans="2:7" x14ac:dyDescent="0.3">
      <c r="B124" s="128"/>
      <c r="C124" s="7"/>
      <c r="D124" s="7"/>
      <c r="E124" s="7"/>
      <c r="F124" s="7"/>
      <c r="G124" s="7"/>
    </row>
    <row r="125" spans="2:7" x14ac:dyDescent="0.3">
      <c r="B125" s="324" t="s">
        <v>116</v>
      </c>
      <c r="C125" s="324"/>
      <c r="D125" s="324"/>
      <c r="E125" s="324"/>
      <c r="F125" s="324"/>
      <c r="G125" s="324"/>
    </row>
    <row r="126" spans="2:7" x14ac:dyDescent="0.3">
      <c r="B126" s="123"/>
      <c r="C126" s="123"/>
      <c r="D126" s="123"/>
      <c r="E126" s="123"/>
      <c r="F126" s="123"/>
      <c r="G126" s="123"/>
    </row>
    <row r="127" spans="2:7" x14ac:dyDescent="0.3">
      <c r="B127" s="123"/>
      <c r="C127" s="123"/>
      <c r="D127" s="123"/>
      <c r="E127" s="123"/>
      <c r="F127" s="123"/>
      <c r="G127" s="123"/>
    </row>
    <row r="128" spans="2:7" x14ac:dyDescent="0.3">
      <c r="B128" s="123"/>
      <c r="C128" s="123"/>
      <c r="D128" s="123"/>
      <c r="E128" s="123"/>
      <c r="F128" s="123"/>
      <c r="G128" s="123"/>
    </row>
    <row r="129" spans="2:7" x14ac:dyDescent="0.3">
      <c r="B129" s="129" t="s">
        <v>151</v>
      </c>
      <c r="G129" s="130" t="s">
        <v>89</v>
      </c>
    </row>
  </sheetData>
  <sheetProtection algorithmName="SHA-512" hashValue="qsBRb6E0aBV5V99NssMt7xtvhTcpjzLhwLo7BvegpJOHIVNotQv60/EMHAK2IE07t/EvY2UTWSt10nNVs7V2fQ==" saltValue="zCGhCZMp1iyeGgGNrKoQrg==" spinCount="100000" sheet="1" formatCells="0" formatColumns="0" formatRows="0" insertColumns="0" insertRows="0" insertHyperlinks="0" deleteColumns="0" deleteRows="0" sort="0" autoFilter="0" pivotTables="0"/>
  <mergeCells count="12">
    <mergeCell ref="B125:G125"/>
    <mergeCell ref="B46:B47"/>
    <mergeCell ref="B52:B53"/>
    <mergeCell ref="B54:B56"/>
    <mergeCell ref="B57:B58"/>
    <mergeCell ref="Q62:Q65"/>
    <mergeCell ref="Q70:Q73"/>
    <mergeCell ref="Q74:Q77"/>
    <mergeCell ref="Q78:Q81"/>
    <mergeCell ref="P3:S3"/>
    <mergeCell ref="Q66:Q69"/>
    <mergeCell ref="Q45:S45"/>
  </mergeCells>
  <conditionalFormatting sqref="D70:G70 J70:O70">
    <cfRule type="expression" dxfId="27" priority="135">
      <formula>(D$8&lt;0)</formula>
    </cfRule>
  </conditionalFormatting>
  <conditionalFormatting sqref="D74:H74 J74:N74">
    <cfRule type="expression" dxfId="26" priority="158">
      <formula>(D9&lt;0)</formula>
    </cfRule>
  </conditionalFormatting>
  <conditionalFormatting sqref="D82:N82">
    <cfRule type="colorScale" priority="2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4:O4">
    <cfRule type="colorScale" priority="247">
      <colorScale>
        <cfvo type="min"/>
        <cfvo type="percentile" val="50"/>
        <cfvo type="max"/>
        <color theme="9" tint="0.59999389629810485"/>
        <color theme="7" tint="0.59999389629810485"/>
        <color theme="5" tint="0.59999389629810485"/>
      </colorScale>
    </cfRule>
  </conditionalFormatting>
  <conditionalFormatting sqref="D7:O30">
    <cfRule type="colorScale" priority="52">
      <colorScale>
        <cfvo type="num" val="-1"/>
        <cfvo type="num" val="0"/>
        <cfvo type="num" val="1"/>
        <color theme="5" tint="0.79998168889431442"/>
        <color theme="4" tint="0.59999389629810485"/>
        <color theme="9" tint="0.79998168889431442"/>
      </colorScale>
    </cfRule>
  </conditionalFormatting>
  <conditionalFormatting sqref="D62:O62 D66:N66">
    <cfRule type="expression" dxfId="25" priority="218">
      <formula>(D$7&lt;0)</formula>
    </cfRule>
  </conditionalFormatting>
  <conditionalFormatting sqref="D64:O64">
    <cfRule type="colorScale" priority="242">
      <colorScale>
        <cfvo type="num" val="-1"/>
        <cfvo type="num" val="1"/>
        <color theme="5" tint="0.79998168889431442"/>
        <color theme="9" tint="0.79998168889431442"/>
      </colorScale>
    </cfRule>
  </conditionalFormatting>
  <conditionalFormatting sqref="D65:O65">
    <cfRule type="containsText" dxfId="24" priority="197" stopIfTrue="1" operator="containsText" text="Dug">
      <formula>NOT(ISERROR(SEARCH("Dug",D65)))</formula>
    </cfRule>
    <cfRule type="containsText" dxfId="23" priority="196" stopIfTrue="1" operator="containsText" text="Preplata">
      <formula>NOT(ISERROR(SEARCH("Preplata",D65)))</formula>
    </cfRule>
  </conditionalFormatting>
  <conditionalFormatting sqref="D68:O68">
    <cfRule type="colorScale" priority="141">
      <colorScale>
        <cfvo type="num" val="-1"/>
        <cfvo type="num" val="1"/>
        <color theme="5" tint="0.79998168889431442"/>
        <color theme="9" tint="0.79998168889431442"/>
      </colorScale>
    </cfRule>
  </conditionalFormatting>
  <conditionalFormatting sqref="D69:O69">
    <cfRule type="containsText" dxfId="22" priority="139" stopIfTrue="1" operator="containsText" text="Preplata">
      <formula>NOT(ISERROR(SEARCH("Preplata",D69)))</formula>
    </cfRule>
    <cfRule type="containsText" dxfId="21" priority="140" stopIfTrue="1" operator="containsText" text="Dug">
      <formula>NOT(ISERROR(SEARCH("Dug",D69)))</formula>
    </cfRule>
  </conditionalFormatting>
  <conditionalFormatting sqref="D72:O72">
    <cfRule type="colorScale" priority="165">
      <colorScale>
        <cfvo type="num" val="-1"/>
        <cfvo type="num" val="1"/>
        <color theme="5" tint="0.79998168889431442"/>
        <color theme="9" tint="0.79998168889431442"/>
      </colorScale>
    </cfRule>
  </conditionalFormatting>
  <conditionalFormatting sqref="D73:O73">
    <cfRule type="containsText" dxfId="20" priority="161" stopIfTrue="1" operator="containsText" text="Preplata">
      <formula>NOT(ISERROR(SEARCH("Preplata",D73)))</formula>
    </cfRule>
    <cfRule type="containsText" dxfId="19" priority="162" stopIfTrue="1" operator="containsText" text="Dug">
      <formula>NOT(ISERROR(SEARCH("Dug",D73)))</formula>
    </cfRule>
  </conditionalFormatting>
  <conditionalFormatting sqref="D76:O76">
    <cfRule type="colorScale" priority="157">
      <colorScale>
        <cfvo type="num" val="-1"/>
        <cfvo type="num" val="1"/>
        <color theme="5" tint="0.79998168889431442"/>
        <color theme="9" tint="0.79998168889431442"/>
      </colorScale>
    </cfRule>
  </conditionalFormatting>
  <conditionalFormatting sqref="D77:O77">
    <cfRule type="containsText" dxfId="18" priority="153" stopIfTrue="1" operator="containsText" text="Preplata">
      <formula>NOT(ISERROR(SEARCH("Preplata",D77)))</formula>
    </cfRule>
    <cfRule type="containsText" dxfId="17" priority="154" stopIfTrue="1" operator="containsText" text="Dug">
      <formula>NOT(ISERROR(SEARCH("Dug",D77)))</formula>
    </cfRule>
  </conditionalFormatting>
  <conditionalFormatting sqref="D78:O78">
    <cfRule type="expression" dxfId="16" priority="150">
      <formula>(D10&lt;0)</formula>
    </cfRule>
  </conditionalFormatting>
  <conditionalFormatting sqref="D80:O80">
    <cfRule type="colorScale" priority="149">
      <colorScale>
        <cfvo type="num" val="-1"/>
        <cfvo type="num" val="1"/>
        <color theme="5" tint="0.79998168889431442"/>
        <color theme="9" tint="0.79998168889431442"/>
      </colorScale>
    </cfRule>
  </conditionalFormatting>
  <conditionalFormatting sqref="D81:O81">
    <cfRule type="containsText" dxfId="15" priority="145" stopIfTrue="1" operator="containsText" text="Preplata">
      <formula>NOT(ISERROR(SEARCH("Preplata",D81)))</formula>
    </cfRule>
    <cfRule type="containsText" dxfId="14" priority="146" stopIfTrue="1" operator="containsText" text="Dug">
      <formula>NOT(ISERROR(SEARCH("Dug",D81)))</formula>
    </cfRule>
  </conditionalFormatting>
  <conditionalFormatting sqref="D59:P59">
    <cfRule type="colorScale" priority="245">
      <colorScale>
        <cfvo type="min"/>
        <cfvo type="percentile" val="50"/>
        <cfvo type="max"/>
        <color theme="9" tint="0.59999389629810485"/>
        <color theme="7" tint="0.59999389629810485"/>
        <color theme="5" tint="0.59999389629810485"/>
      </colorScale>
    </cfRule>
  </conditionalFormatting>
  <conditionalFormatting sqref="E34:O34">
    <cfRule type="colorScale" priority="2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70:I70">
    <cfRule type="expression" dxfId="13" priority="255">
      <formula>(#REF!&lt;0)</formula>
    </cfRule>
  </conditionalFormatting>
  <conditionalFormatting sqref="I74">
    <cfRule type="expression" dxfId="12" priority="249">
      <formula>(#REF!&lt;0)</formula>
    </cfRule>
  </conditionalFormatting>
  <conditionalFormatting sqref="O66">
    <cfRule type="expression" dxfId="11" priority="251">
      <formula>(O$9&lt;0)</formula>
    </cfRule>
  </conditionalFormatting>
  <conditionalFormatting sqref="O74">
    <cfRule type="expression" dxfId="10" priority="259">
      <formula>(#REF!&lt;0)</formula>
    </cfRule>
  </conditionalFormatting>
  <conditionalFormatting sqref="O82">
    <cfRule type="colorScale" priority="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19">
    <cfRule type="colorScale" priority="1">
      <colorScale>
        <cfvo type="num" val="0"/>
        <cfvo type="num" val="1"/>
        <color theme="5" tint="0.79998168889431442"/>
        <color theme="9" tint="0.79998168889431442"/>
      </colorScale>
    </cfRule>
  </conditionalFormatting>
  <conditionalFormatting sqref="P21">
    <cfRule type="colorScale" priority="2">
      <colorScale>
        <cfvo type="num" val="0"/>
        <cfvo type="num" val="1"/>
        <color theme="5" tint="0.79998168889431442"/>
        <color theme="9" tint="0.79998168889431442"/>
      </colorScale>
    </cfRule>
  </conditionalFormatting>
  <conditionalFormatting sqref="P23">
    <cfRule type="colorScale" priority="3">
      <colorScale>
        <cfvo type="num" val="0"/>
        <cfvo type="num" val="1"/>
        <color theme="5" tint="0.79998168889431442"/>
        <color theme="9" tint="0.79998168889431442"/>
      </colorScale>
    </cfRule>
  </conditionalFormatting>
  <conditionalFormatting sqref="P25">
    <cfRule type="colorScale" priority="131">
      <colorScale>
        <cfvo type="num" val="0"/>
        <cfvo type="num" val="1"/>
        <color theme="5" tint="0.79998168889431442"/>
        <color theme="9" tint="0.79998168889431442"/>
      </colorScale>
    </cfRule>
  </conditionalFormatting>
  <conditionalFormatting sqref="P26:P27 P24 P22 P20 P7:P18">
    <cfRule type="colorScale" priority="132">
      <colorScale>
        <cfvo type="num" val="0"/>
        <cfvo type="num" val="1"/>
        <color theme="5" tint="0.79998168889431442"/>
        <color theme="9" tint="0.79998168889431442"/>
      </colorScale>
    </cfRule>
  </conditionalFormatting>
  <conditionalFormatting sqref="P28">
    <cfRule type="colorScale" priority="133">
      <colorScale>
        <cfvo type="num" val="0"/>
        <cfvo type="num" val="1"/>
        <color theme="5" tint="0.79998168889431442"/>
        <color theme="9" tint="0.79998168889431442"/>
      </colorScale>
    </cfRule>
  </conditionalFormatting>
  <conditionalFormatting sqref="P29">
    <cfRule type="colorScale" priority="5">
      <colorScale>
        <cfvo type="num" val="-1"/>
        <cfvo type="num" val="0"/>
        <cfvo type="num" val="1"/>
        <color theme="5" tint="0.79998168889431442"/>
        <color theme="4" tint="0.59999389629810485"/>
        <color theme="9" tint="0.79998168889431442"/>
      </colorScale>
    </cfRule>
  </conditionalFormatting>
  <conditionalFormatting sqref="P30">
    <cfRule type="colorScale" priority="4">
      <colorScale>
        <cfvo type="num" val="-1"/>
        <cfvo type="num" val="0"/>
        <cfvo type="num" val="1"/>
        <color theme="5" tint="0.79998168889431442"/>
        <color theme="4" tint="0.59999389629810485"/>
        <color theme="9" tint="0.79998168889431442"/>
      </colorScale>
    </cfRule>
  </conditionalFormatting>
  <conditionalFormatting sqref="P64">
    <cfRule type="colorScale" priority="208">
      <colorScale>
        <cfvo type="num" val="-1"/>
        <cfvo type="num" val="1"/>
        <color theme="5" tint="0.59999389629810485"/>
        <color theme="9" tint="0.59999389629810485"/>
      </colorScale>
    </cfRule>
  </conditionalFormatting>
  <conditionalFormatting sqref="P65">
    <cfRule type="colorScale" priority="199">
      <colorScale>
        <cfvo type="num" val="-1"/>
        <cfvo type="num" val="1"/>
        <color theme="5" tint="0.59999389629810485"/>
        <color theme="9" tint="0.59999389629810485"/>
      </colorScale>
    </cfRule>
  </conditionalFormatting>
  <conditionalFormatting sqref="P68">
    <cfRule type="colorScale" priority="138">
      <colorScale>
        <cfvo type="num" val="-1"/>
        <cfvo type="num" val="1"/>
        <color theme="5" tint="0.59999389629810485"/>
        <color theme="9" tint="0.59999389629810485"/>
      </colorScale>
    </cfRule>
  </conditionalFormatting>
  <conditionalFormatting sqref="P69">
    <cfRule type="colorScale" priority="137">
      <colorScale>
        <cfvo type="num" val="-1"/>
        <cfvo type="num" val="1"/>
        <color theme="5" tint="0.59999389629810485"/>
        <color theme="9" tint="0.59999389629810485"/>
      </colorScale>
    </cfRule>
  </conditionalFormatting>
  <conditionalFormatting sqref="P72">
    <cfRule type="colorScale" priority="164">
      <colorScale>
        <cfvo type="num" val="-1"/>
        <cfvo type="num" val="1"/>
        <color theme="5" tint="0.59999389629810485"/>
        <color theme="9" tint="0.59999389629810485"/>
      </colorScale>
    </cfRule>
  </conditionalFormatting>
  <conditionalFormatting sqref="P73">
    <cfRule type="colorScale" priority="163">
      <colorScale>
        <cfvo type="num" val="-1"/>
        <cfvo type="num" val="1"/>
        <color theme="5" tint="0.59999389629810485"/>
        <color theme="9" tint="0.59999389629810485"/>
      </colorScale>
    </cfRule>
  </conditionalFormatting>
  <conditionalFormatting sqref="P76">
    <cfRule type="colorScale" priority="156">
      <colorScale>
        <cfvo type="num" val="-1"/>
        <cfvo type="num" val="1"/>
        <color theme="5" tint="0.59999389629810485"/>
        <color theme="9" tint="0.59999389629810485"/>
      </colorScale>
    </cfRule>
  </conditionalFormatting>
  <conditionalFormatting sqref="P77">
    <cfRule type="colorScale" priority="155">
      <colorScale>
        <cfvo type="num" val="-1"/>
        <cfvo type="num" val="1"/>
        <color theme="5" tint="0.59999389629810485"/>
        <color theme="9" tint="0.59999389629810485"/>
      </colorScale>
    </cfRule>
  </conditionalFormatting>
  <conditionalFormatting sqref="P80">
    <cfRule type="colorScale" priority="148">
      <colorScale>
        <cfvo type="num" val="-1"/>
        <cfvo type="num" val="1"/>
        <color theme="5" tint="0.59999389629810485"/>
        <color theme="9" tint="0.59999389629810485"/>
      </colorScale>
    </cfRule>
  </conditionalFormatting>
  <conditionalFormatting sqref="P81">
    <cfRule type="colorScale" priority="147">
      <colorScale>
        <cfvo type="num" val="-1"/>
        <cfvo type="num" val="1"/>
        <color theme="5" tint="0.59999389629810485"/>
        <color theme="9" tint="0.59999389629810485"/>
      </colorScale>
    </cfRule>
  </conditionalFormatting>
  <conditionalFormatting sqref="Q62">
    <cfRule type="containsText" dxfId="9" priority="191" stopIfTrue="1" operator="containsText" text="Preplata">
      <formula>NOT(ISERROR(SEARCH("Preplata",Q62)))</formula>
    </cfRule>
    <cfRule type="containsText" dxfId="8" priority="192" stopIfTrue="1" operator="containsText" text="Dug">
      <formula>NOT(ISERROR(SEARCH("Dug",Q62)))</formula>
    </cfRule>
  </conditionalFormatting>
  <conditionalFormatting sqref="Q66">
    <cfRule type="containsText" dxfId="7" priority="167" stopIfTrue="1" operator="containsText" text="Preplata">
      <formula>NOT(ISERROR(SEARCH("Preplata",Q66)))</formula>
    </cfRule>
    <cfRule type="containsText" dxfId="6" priority="168" stopIfTrue="1" operator="containsText" text="Dug">
      <formula>NOT(ISERROR(SEARCH("Dug",Q66)))</formula>
    </cfRule>
  </conditionalFormatting>
  <conditionalFormatting sqref="Q70">
    <cfRule type="containsText" dxfId="5" priority="159" stopIfTrue="1" operator="containsText" text="Preplata">
      <formula>NOT(ISERROR(SEARCH("Preplata",Q70)))</formula>
    </cfRule>
    <cfRule type="containsText" dxfId="4" priority="160" stopIfTrue="1" operator="containsText" text="Dug">
      <formula>NOT(ISERROR(SEARCH("Dug",Q70)))</formula>
    </cfRule>
  </conditionalFormatting>
  <conditionalFormatting sqref="Q74">
    <cfRule type="containsText" dxfId="3" priority="152" stopIfTrue="1" operator="containsText" text="Dug">
      <formula>NOT(ISERROR(SEARCH("Dug",Q74)))</formula>
    </cfRule>
    <cfRule type="containsText" dxfId="2" priority="151" stopIfTrue="1" operator="containsText" text="Preplata">
      <formula>NOT(ISERROR(SEARCH("Preplata",Q74)))</formula>
    </cfRule>
  </conditionalFormatting>
  <conditionalFormatting sqref="Q78">
    <cfRule type="containsText" dxfId="1" priority="144" stopIfTrue="1" operator="containsText" text="Dug">
      <formula>NOT(ISERROR(SEARCH("Dug",Q78)))</formula>
    </cfRule>
    <cfRule type="containsText" dxfId="0" priority="143" stopIfTrue="1" operator="containsText" text="Preplata">
      <formula>NOT(ISERROR(SEARCH("Preplata",Q78)))</formula>
    </cfRule>
  </conditionalFormatting>
  <conditionalFormatting sqref="Q33:R33">
    <cfRule type="colorScale" priority="2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3">
    <cfRule type="colorScale" priority="201">
      <colorScale>
        <cfvo type="num" val="-1"/>
        <cfvo type="num" val="1"/>
        <color theme="5" tint="0.59999389629810485"/>
        <color theme="9" tint="0.59999389629810485"/>
      </colorScale>
    </cfRule>
  </conditionalFormatting>
  <hyperlinks>
    <hyperlink ref="G129" r:id="rId1" display="design by m.meduric@gmail.com" xr:uid="{00000000-0004-0000-0100-000000000000}"/>
    <hyperlink ref="Q40" r:id="rId2" xr:uid="{00000000-0004-0000-0100-000002000000}"/>
    <hyperlink ref="Q41" r:id="rId3" xr:uid="{00000000-0004-0000-0100-000003000000}"/>
    <hyperlink ref="P3:S3" r:id="rId4" display="https://www.progreso.hr/blog/rezije-excel-organizacija/" xr:uid="{00000000-0004-0000-0100-000004000000}"/>
    <hyperlink ref="Q38" r:id="rId5" location="!/login" xr:uid="{00000000-0004-0000-0100-000005000000}"/>
    <hyperlink ref="Q39" r:id="rId6" location="!/login" xr:uid="{00000000-0004-0000-0100-000006000000}"/>
    <hyperlink ref="B2" r:id="rId7" xr:uid="{00000000-0004-0000-0100-000007000000}"/>
    <hyperlink ref="Q37" r:id="rId8" location="!/login" xr:uid="{AFD88A07-A552-4591-971F-D3EA81E0813B}"/>
  </hyperlinks>
  <pageMargins left="0.7" right="0.7" top="0.75" bottom="0.75" header="0.3" footer="0.3"/>
  <pageSetup paperSize="9" orientation="portrait" horizontalDpi="4294967293" verticalDpi="1200" r:id="rId9"/>
  <ignoredErrors>
    <ignoredError sqref="D53:O53 E58:O58 D48:O48 D49:O49 D52:O52 D54:O54 D57:O57 P47 E56:O56" unlockedFormula="1"/>
    <ignoredError sqref="D62:O62 P39" formula="1"/>
  </ignoredErrors>
  <drawing r:id="rId10"/>
  <legacy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Unos cijena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m.meduric@gmail.com</dc:creator>
  <cp:lastModifiedBy>Miroslav M.</cp:lastModifiedBy>
  <dcterms:created xsi:type="dcterms:W3CDTF">2014-08-16T21:36:04Z</dcterms:created>
  <dcterms:modified xsi:type="dcterms:W3CDTF">2024-01-03T15:20:09Z</dcterms:modified>
</cp:coreProperties>
</file>