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medu\Desktop\"/>
    </mc:Choice>
  </mc:AlternateContent>
  <xr:revisionPtr revIDLastSave="0" documentId="13_ncr:1_{195E14CF-82C0-4FC2-A143-CEBAF0269B8F}" xr6:coauthVersionLast="47" xr6:coauthVersionMax="47" xr10:uidLastSave="{00000000-0000-0000-0000-000000000000}"/>
  <workbookProtection workbookAlgorithmName="SHA-512" workbookHashValue="yN7HefraOh+/0ktL5RqxtPpMlzpmNp/qATv79t19Gg1rLKFuMtsZiCszM0X3HjWCgMxBtWoqfGqn0fpnH+mVJw==" workbookSaltValue="HapRbIIj5R0//dcsSSE6SQ==" workbookSpinCount="100000" lockStructure="1"/>
  <bookViews>
    <workbookView xWindow="-108" yWindow="-108" windowWidth="23256" windowHeight="13176" activeTab="1" xr2:uid="{00000000-000D-0000-FFFF-FFFF00000000}"/>
  </bookViews>
  <sheets>
    <sheet name="Unos cijena" sheetId="2" r:id="rId1"/>
    <sheet name="202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" i="1" l="1"/>
  <c r="O63" i="1"/>
  <c r="O21" i="1"/>
  <c r="O20" i="1"/>
  <c r="B6" i="1"/>
  <c r="B11" i="1"/>
  <c r="B12" i="1"/>
  <c r="B13" i="1"/>
  <c r="B14" i="1"/>
  <c r="B15" i="1"/>
  <c r="B16" i="1"/>
  <c r="B17" i="1"/>
  <c r="B18" i="1"/>
  <c r="B19" i="1"/>
  <c r="Q16" i="1"/>
  <c r="R16" i="1"/>
  <c r="Q17" i="1"/>
  <c r="R17" i="1"/>
  <c r="Q19" i="1"/>
  <c r="R19" i="1"/>
  <c r="S19" i="1" l="1"/>
  <c r="S16" i="1"/>
  <c r="S17" i="1"/>
  <c r="I63" i="1"/>
  <c r="H59" i="1"/>
  <c r="C44" i="1" l="1"/>
  <c r="R15" i="1"/>
  <c r="R14" i="1"/>
  <c r="R13" i="1"/>
  <c r="R12" i="1"/>
  <c r="R11" i="1"/>
  <c r="R10" i="1"/>
  <c r="R9" i="1"/>
  <c r="R8" i="1"/>
  <c r="R7" i="1"/>
  <c r="Q15" i="1"/>
  <c r="Q14" i="1"/>
  <c r="Q11" i="1"/>
  <c r="Q9" i="1"/>
  <c r="Q8" i="1"/>
  <c r="Q10" i="1"/>
  <c r="Q6" i="1"/>
  <c r="Q7" i="1"/>
  <c r="R6" i="1"/>
  <c r="Q13" i="1"/>
  <c r="Q12" i="1"/>
  <c r="P21" i="1"/>
  <c r="P20" i="1"/>
  <c r="I27" i="2"/>
  <c r="I25" i="2"/>
  <c r="M55" i="1"/>
  <c r="N55" i="1"/>
  <c r="O55" i="1"/>
  <c r="D55" i="1"/>
  <c r="E55" i="1"/>
  <c r="F55" i="1"/>
  <c r="G55" i="1"/>
  <c r="H55" i="1"/>
  <c r="I55" i="1"/>
  <c r="J55" i="1"/>
  <c r="K55" i="1"/>
  <c r="L55" i="1"/>
  <c r="M51" i="1"/>
  <c r="N51" i="1"/>
  <c r="O51" i="1"/>
  <c r="D51" i="1"/>
  <c r="E51" i="1"/>
  <c r="F51" i="1"/>
  <c r="G51" i="1"/>
  <c r="H51" i="1"/>
  <c r="I51" i="1"/>
  <c r="J51" i="1"/>
  <c r="K51" i="1"/>
  <c r="L51" i="1"/>
  <c r="E67" i="1"/>
  <c r="F67" i="1"/>
  <c r="G67" i="1"/>
  <c r="H67" i="1"/>
  <c r="I67" i="1"/>
  <c r="J67" i="1"/>
  <c r="K67" i="1"/>
  <c r="L67" i="1"/>
  <c r="M67" i="1"/>
  <c r="N67" i="1"/>
  <c r="O67" i="1"/>
  <c r="D67" i="1"/>
  <c r="E63" i="1"/>
  <c r="F63" i="1"/>
  <c r="G63" i="1"/>
  <c r="H63" i="1"/>
  <c r="J63" i="1"/>
  <c r="K63" i="1"/>
  <c r="L63" i="1"/>
  <c r="M63" i="1"/>
  <c r="N63" i="1"/>
  <c r="E59" i="1"/>
  <c r="F59" i="1"/>
  <c r="G59" i="1"/>
  <c r="I59" i="1"/>
  <c r="J59" i="1"/>
  <c r="K59" i="1"/>
  <c r="L59" i="1"/>
  <c r="M59" i="1"/>
  <c r="N59" i="1"/>
  <c r="O59" i="1"/>
  <c r="E38" i="1"/>
  <c r="F38" i="1"/>
  <c r="G38" i="1"/>
  <c r="H38" i="1"/>
  <c r="I38" i="1"/>
  <c r="J38" i="1"/>
  <c r="K38" i="1"/>
  <c r="L38" i="1"/>
  <c r="M38" i="1"/>
  <c r="N38" i="1"/>
  <c r="O38" i="1"/>
  <c r="D38" i="1"/>
  <c r="D39" i="1" s="1"/>
  <c r="E37" i="1"/>
  <c r="F37" i="1"/>
  <c r="G37" i="1"/>
  <c r="H37" i="1"/>
  <c r="I37" i="1"/>
  <c r="J37" i="1"/>
  <c r="K37" i="1"/>
  <c r="L37" i="1"/>
  <c r="M37" i="1"/>
  <c r="N37" i="1"/>
  <c r="O37" i="1"/>
  <c r="D37" i="1"/>
  <c r="B38" i="1"/>
  <c r="B37" i="1"/>
  <c r="E21" i="1"/>
  <c r="F21" i="1"/>
  <c r="G21" i="1"/>
  <c r="H21" i="1"/>
  <c r="I21" i="1"/>
  <c r="J21" i="1"/>
  <c r="K21" i="1"/>
  <c r="L21" i="1"/>
  <c r="M21" i="1"/>
  <c r="N21" i="1"/>
  <c r="D21" i="1"/>
  <c r="E20" i="1"/>
  <c r="F20" i="1"/>
  <c r="G20" i="1"/>
  <c r="H20" i="1"/>
  <c r="I20" i="1"/>
  <c r="J20" i="1"/>
  <c r="K20" i="1"/>
  <c r="L20" i="1"/>
  <c r="M20" i="1"/>
  <c r="N20" i="1"/>
  <c r="D20" i="1"/>
  <c r="D63" i="1"/>
  <c r="D59" i="1"/>
  <c r="K35" i="1"/>
  <c r="K36" i="1" s="1"/>
  <c r="K74" i="1" s="1"/>
  <c r="L46" i="1"/>
  <c r="L47" i="1"/>
  <c r="L78" i="1" s="1"/>
  <c r="M46" i="1"/>
  <c r="M47" i="1"/>
  <c r="M78" i="1" s="1"/>
  <c r="N46" i="1"/>
  <c r="O46" i="1"/>
  <c r="D46" i="1"/>
  <c r="D47" i="1"/>
  <c r="D78" i="1" s="1"/>
  <c r="E46" i="1"/>
  <c r="E47" i="1"/>
  <c r="E78" i="1" s="1"/>
  <c r="F46" i="1"/>
  <c r="G46" i="1"/>
  <c r="G47" i="1"/>
  <c r="G68" i="1" s="1"/>
  <c r="G69" i="1"/>
  <c r="G70" i="1" s="1"/>
  <c r="H46" i="1"/>
  <c r="H47" i="1"/>
  <c r="H78" i="1" s="1"/>
  <c r="I46" i="1"/>
  <c r="I47" i="1"/>
  <c r="I68" i="1" s="1"/>
  <c r="I69" i="1"/>
  <c r="I70" i="1" s="1"/>
  <c r="J46" i="1"/>
  <c r="J47" i="1"/>
  <c r="J78" i="1" s="1"/>
  <c r="K46" i="1"/>
  <c r="K47" i="1"/>
  <c r="K78" i="1" s="1"/>
  <c r="L43" i="1"/>
  <c r="L44" i="1" s="1"/>
  <c r="L45" i="1" s="1"/>
  <c r="L77" i="1" s="1"/>
  <c r="M43" i="1"/>
  <c r="M44" i="1" s="1"/>
  <c r="M45" i="1" s="1"/>
  <c r="M64" i="1" s="1"/>
  <c r="M65" i="1" s="1"/>
  <c r="M66" i="1" s="1"/>
  <c r="N43" i="1"/>
  <c r="N44" i="1" s="1"/>
  <c r="N45" i="1" s="1"/>
  <c r="N64" i="1" s="1"/>
  <c r="O43" i="1"/>
  <c r="O44" i="1" s="1"/>
  <c r="O45" i="1" s="1"/>
  <c r="O64" i="1" s="1"/>
  <c r="O65" i="1" s="1"/>
  <c r="O66" i="1" s="1"/>
  <c r="D43" i="1"/>
  <c r="D44" i="1" s="1"/>
  <c r="D45" i="1" s="1"/>
  <c r="E43" i="1"/>
  <c r="E44" i="1" s="1"/>
  <c r="E45" i="1" s="1"/>
  <c r="E77" i="1" s="1"/>
  <c r="F43" i="1"/>
  <c r="F44" i="1" s="1"/>
  <c r="F45" i="1" s="1"/>
  <c r="F77" i="1" s="1"/>
  <c r="G43" i="1"/>
  <c r="G44" i="1" s="1"/>
  <c r="G45" i="1" s="1"/>
  <c r="H43" i="1"/>
  <c r="H44" i="1" s="1"/>
  <c r="H45" i="1" s="1"/>
  <c r="H64" i="1" s="1"/>
  <c r="H65" i="1" s="1"/>
  <c r="H66" i="1" s="1"/>
  <c r="I43" i="1"/>
  <c r="I44" i="1" s="1"/>
  <c r="I45" i="1" s="1"/>
  <c r="I77" i="1" s="1"/>
  <c r="J43" i="1"/>
  <c r="J44" i="1" s="1"/>
  <c r="J45" i="1" s="1"/>
  <c r="J77" i="1" s="1"/>
  <c r="K43" i="1"/>
  <c r="K44" i="1" s="1"/>
  <c r="K45" i="1" s="1"/>
  <c r="K64" i="1" s="1"/>
  <c r="L41" i="1"/>
  <c r="L42" i="1" s="1"/>
  <c r="L76" i="1" s="1"/>
  <c r="M41" i="1"/>
  <c r="M42" i="1" s="1"/>
  <c r="M76" i="1" s="1"/>
  <c r="N41" i="1"/>
  <c r="N42" i="1" s="1"/>
  <c r="N60" i="1" s="1"/>
  <c r="O41" i="1"/>
  <c r="O42" i="1"/>
  <c r="O76" i="1" s="1"/>
  <c r="D41" i="1"/>
  <c r="D42" i="1" s="1"/>
  <c r="D60" i="1" s="1"/>
  <c r="E41" i="1"/>
  <c r="E42" i="1" s="1"/>
  <c r="E60" i="1" s="1"/>
  <c r="F41" i="1"/>
  <c r="F42" i="1" s="1"/>
  <c r="G41" i="1"/>
  <c r="G42" i="1" s="1"/>
  <c r="H41" i="1"/>
  <c r="H42" i="1" s="1"/>
  <c r="H60" i="1" s="1"/>
  <c r="I41" i="1"/>
  <c r="I42" i="1" s="1"/>
  <c r="I60" i="1" s="1"/>
  <c r="J41" i="1"/>
  <c r="J42" i="1" s="1"/>
  <c r="J60" i="1" s="1"/>
  <c r="K41" i="1"/>
  <c r="K42" i="1" s="1"/>
  <c r="K60" i="1" s="1"/>
  <c r="L35" i="1"/>
  <c r="L36" i="1" s="1"/>
  <c r="L52" i="1" s="1"/>
  <c r="M35" i="1"/>
  <c r="M36" i="1" s="1"/>
  <c r="M52" i="1" s="1"/>
  <c r="N35" i="1"/>
  <c r="N36" i="1" s="1"/>
  <c r="N74" i="1" s="1"/>
  <c r="O35" i="1"/>
  <c r="O36" i="1" s="1"/>
  <c r="O74" i="1" s="1"/>
  <c r="D35" i="1"/>
  <c r="D36" i="1" s="1"/>
  <c r="D52" i="1" s="1"/>
  <c r="E35" i="1"/>
  <c r="F35" i="1"/>
  <c r="F36" i="1" s="1"/>
  <c r="G35" i="1"/>
  <c r="H35" i="1"/>
  <c r="H36" i="1" s="1"/>
  <c r="H52" i="1" s="1"/>
  <c r="I35" i="1"/>
  <c r="I36" i="1" s="1"/>
  <c r="I52" i="1" s="1"/>
  <c r="J35" i="1"/>
  <c r="J36" i="1" s="1"/>
  <c r="J74" i="1" s="1"/>
  <c r="D34" i="1"/>
  <c r="D73" i="1" s="1"/>
  <c r="E34" i="1"/>
  <c r="E50" i="1" s="1"/>
  <c r="F34" i="1"/>
  <c r="F73" i="1" s="1"/>
  <c r="G34" i="1"/>
  <c r="G50" i="1" s="1"/>
  <c r="H34" i="1"/>
  <c r="H50" i="1" s="1"/>
  <c r="I34" i="1"/>
  <c r="I73" i="1" s="1"/>
  <c r="J34" i="1"/>
  <c r="J50" i="1" s="1"/>
  <c r="K34" i="1"/>
  <c r="K50" i="1" s="1"/>
  <c r="L34" i="1"/>
  <c r="L50" i="1" s="1"/>
  <c r="M73" i="1"/>
  <c r="N34" i="1"/>
  <c r="N50" i="1" s="1"/>
  <c r="O34" i="1"/>
  <c r="O50" i="1" s="1"/>
  <c r="C35" i="1"/>
  <c r="B35" i="1"/>
  <c r="C74" i="1" s="1"/>
  <c r="C41" i="1"/>
  <c r="B26" i="1"/>
  <c r="B29" i="1"/>
  <c r="B7" i="1" s="1"/>
  <c r="B30" i="1"/>
  <c r="B8" i="1" s="1"/>
  <c r="B31" i="1"/>
  <c r="B9" i="1" s="1"/>
  <c r="G16" i="2"/>
  <c r="I26" i="2"/>
  <c r="I24" i="2"/>
  <c r="E5" i="1"/>
  <c r="F5" i="1"/>
  <c r="G5" i="1"/>
  <c r="H5" i="1"/>
  <c r="I5" i="1"/>
  <c r="J5" i="1"/>
  <c r="K5" i="1"/>
  <c r="L5" i="1"/>
  <c r="M5" i="1"/>
  <c r="N5" i="1"/>
  <c r="O5" i="1"/>
  <c r="D5" i="1"/>
  <c r="B41" i="1"/>
  <c r="C76" i="1" s="1"/>
  <c r="B43" i="1"/>
  <c r="C77" i="1" s="1"/>
  <c r="C46" i="1"/>
  <c r="F47" i="1"/>
  <c r="F78" i="1" s="1"/>
  <c r="N47" i="1"/>
  <c r="N68" i="1" s="1"/>
  <c r="O47" i="1"/>
  <c r="O68" i="1" s="1"/>
  <c r="O69" i="1"/>
  <c r="O70" i="1" s="1"/>
  <c r="M50" i="1"/>
  <c r="F69" i="1"/>
  <c r="F70" i="1" s="1"/>
  <c r="N69" i="1"/>
  <c r="N70" i="1" s="1"/>
  <c r="D40" i="1"/>
  <c r="D56" i="1" s="1"/>
  <c r="D75" i="1" s="1"/>
  <c r="E39" i="1"/>
  <c r="E40" i="1"/>
  <c r="E56" i="1" s="1"/>
  <c r="E75" i="1" s="1"/>
  <c r="O39" i="1"/>
  <c r="O40" i="1"/>
  <c r="O56" i="1" s="1"/>
  <c r="O75" i="1" s="1"/>
  <c r="L39" i="1"/>
  <c r="L40" i="1"/>
  <c r="L56" i="1" s="1"/>
  <c r="L75" i="1" s="1"/>
  <c r="K40" i="1"/>
  <c r="K56" i="1" s="1"/>
  <c r="K75" i="1" s="1"/>
  <c r="K57" i="1"/>
  <c r="K58" i="1" s="1"/>
  <c r="K39" i="1"/>
  <c r="G40" i="1"/>
  <c r="G56" i="1" s="1"/>
  <c r="G75" i="1" s="1"/>
  <c r="G57" i="1"/>
  <c r="G58" i="1" s="1"/>
  <c r="G39" i="1"/>
  <c r="H39" i="1"/>
  <c r="H40" i="1"/>
  <c r="H56" i="1" s="1"/>
  <c r="H75" i="1" s="1"/>
  <c r="N39" i="1"/>
  <c r="N40" i="1"/>
  <c r="N56" i="1" s="1"/>
  <c r="N75" i="1" s="1"/>
  <c r="N57" i="1"/>
  <c r="N58" i="1" s="1"/>
  <c r="J39" i="1"/>
  <c r="J40" i="1"/>
  <c r="J56" i="1" s="1"/>
  <c r="J75" i="1" s="1"/>
  <c r="J57" i="1"/>
  <c r="J58" i="1" s="1"/>
  <c r="M39" i="1"/>
  <c r="M40" i="1"/>
  <c r="M56" i="1" s="1"/>
  <c r="M75" i="1" s="1"/>
  <c r="M57" i="1"/>
  <c r="M58" i="1" s="1"/>
  <c r="I39" i="1"/>
  <c r="I40" i="1"/>
  <c r="I56" i="1" s="1"/>
  <c r="I75" i="1" s="1"/>
  <c r="I57" i="1"/>
  <c r="I58" i="1" s="1"/>
  <c r="F40" i="1"/>
  <c r="F56" i="1" s="1"/>
  <c r="F75" i="1" s="1"/>
  <c r="F39" i="1"/>
  <c r="G36" i="1"/>
  <c r="G52" i="1" s="1"/>
  <c r="J61" i="1"/>
  <c r="J62" i="1" s="1"/>
  <c r="D69" i="1"/>
  <c r="D70" i="1" s="1"/>
  <c r="K69" i="1"/>
  <c r="K70" i="1" s="1"/>
  <c r="N61" i="1"/>
  <c r="N62" i="1" s="1"/>
  <c r="H68" i="1"/>
  <c r="H69" i="1"/>
  <c r="H70" i="1" s="1"/>
  <c r="J69" i="1"/>
  <c r="J70" i="1" s="1"/>
  <c r="M69" i="1"/>
  <c r="M70" i="1" s="1"/>
  <c r="L69" i="1"/>
  <c r="L70" i="1" s="1"/>
  <c r="E69" i="1"/>
  <c r="E70" i="1" s="1"/>
  <c r="L57" i="1"/>
  <c r="L58" i="1" s="1"/>
  <c r="F57" i="1"/>
  <c r="F58" i="1" s="1"/>
  <c r="O57" i="1"/>
  <c r="O58" i="1" s="1"/>
  <c r="E57" i="1"/>
  <c r="E58" i="1" s="1"/>
  <c r="H57" i="1"/>
  <c r="H58" i="1" s="1"/>
  <c r="D57" i="1" l="1"/>
  <c r="D58" i="1" s="1"/>
  <c r="N65" i="1"/>
  <c r="N66" i="1" s="1"/>
  <c r="D61" i="1"/>
  <c r="D62" i="1" s="1"/>
  <c r="G53" i="1"/>
  <c r="G54" i="1" s="1"/>
  <c r="G61" i="1"/>
  <c r="D53" i="1"/>
  <c r="D54" i="1" s="1"/>
  <c r="H61" i="1"/>
  <c r="H62" i="1" s="1"/>
  <c r="I50" i="1"/>
  <c r="F50" i="1"/>
  <c r="G73" i="1"/>
  <c r="L53" i="1"/>
  <c r="L54" i="1" s="1"/>
  <c r="K65" i="1"/>
  <c r="K66" i="1" s="1"/>
  <c r="M53" i="1"/>
  <c r="M54" i="1" s="1"/>
  <c r="K61" i="1"/>
  <c r="K62" i="1" s="1"/>
  <c r="I78" i="1"/>
  <c r="N22" i="1"/>
  <c r="N3" i="1" s="1"/>
  <c r="I28" i="2"/>
  <c r="E61" i="1"/>
  <c r="E62" i="1" s="1"/>
  <c r="L68" i="1"/>
  <c r="I61" i="1"/>
  <c r="I62" i="1" s="1"/>
  <c r="E73" i="1"/>
  <c r="H53" i="1"/>
  <c r="H54" i="1" s="1"/>
  <c r="S9" i="1"/>
  <c r="N73" i="1"/>
  <c r="O77" i="1"/>
  <c r="L22" i="1"/>
  <c r="L3" i="1" s="1"/>
  <c r="K76" i="1"/>
  <c r="S8" i="1"/>
  <c r="K22" i="1"/>
  <c r="K3" i="1" s="1"/>
  <c r="K73" i="1"/>
  <c r="M22" i="1"/>
  <c r="M3" i="1" s="1"/>
  <c r="P28" i="1"/>
  <c r="J73" i="1"/>
  <c r="P31" i="1"/>
  <c r="E68" i="1"/>
  <c r="M68" i="1"/>
  <c r="O73" i="1"/>
  <c r="P27" i="1"/>
  <c r="I53" i="1"/>
  <c r="I54" i="1" s="1"/>
  <c r="K77" i="1"/>
  <c r="B46" i="1"/>
  <c r="C78" i="1" s="1"/>
  <c r="F68" i="1"/>
  <c r="J52" i="1"/>
  <c r="J53" i="1" s="1"/>
  <c r="J54" i="1" s="1"/>
  <c r="N78" i="1"/>
  <c r="N77" i="1"/>
  <c r="P22" i="1"/>
  <c r="J76" i="1"/>
  <c r="G60" i="1"/>
  <c r="G76" i="1"/>
  <c r="L73" i="1"/>
  <c r="G74" i="1"/>
  <c r="J64" i="1"/>
  <c r="J65" i="1" s="1"/>
  <c r="J66" i="1" s="1"/>
  <c r="H73" i="1"/>
  <c r="D50" i="1"/>
  <c r="H76" i="1"/>
  <c r="P30" i="1"/>
  <c r="S14" i="1"/>
  <c r="M77" i="1"/>
  <c r="P67" i="1"/>
  <c r="O60" i="1"/>
  <c r="O61" i="1" s="1"/>
  <c r="O62" i="1" s="1"/>
  <c r="D68" i="1"/>
  <c r="J22" i="1"/>
  <c r="J3" i="1" s="1"/>
  <c r="L48" i="1"/>
  <c r="J68" i="1"/>
  <c r="N52" i="1"/>
  <c r="N53" i="1" s="1"/>
  <c r="N54" i="1" s="1"/>
  <c r="H74" i="1"/>
  <c r="K68" i="1"/>
  <c r="N76" i="1"/>
  <c r="R47" i="1"/>
  <c r="O52" i="1"/>
  <c r="O53" i="1" s="1"/>
  <c r="O54" i="1" s="1"/>
  <c r="I74" i="1"/>
  <c r="L64" i="1"/>
  <c r="L65" i="1" s="1"/>
  <c r="L66" i="1" s="1"/>
  <c r="S47" i="1"/>
  <c r="L74" i="1"/>
  <c r="J48" i="1"/>
  <c r="R36" i="1"/>
  <c r="L60" i="1"/>
  <c r="L61" i="1" s="1"/>
  <c r="L62" i="1" s="1"/>
  <c r="O48" i="1"/>
  <c r="M60" i="1"/>
  <c r="M61" i="1" s="1"/>
  <c r="M62" i="1" s="1"/>
  <c r="D76" i="1"/>
  <c r="I76" i="1"/>
  <c r="K52" i="1"/>
  <c r="K53" i="1" s="1"/>
  <c r="K54" i="1" s="1"/>
  <c r="I64" i="1"/>
  <c r="P40" i="1"/>
  <c r="K48" i="1"/>
  <c r="M74" i="1"/>
  <c r="I48" i="1"/>
  <c r="P69" i="1"/>
  <c r="Q67" i="1" s="1"/>
  <c r="G78" i="1"/>
  <c r="M48" i="1"/>
  <c r="O78" i="1"/>
  <c r="R45" i="1"/>
  <c r="Q47" i="1"/>
  <c r="S40" i="1"/>
  <c r="P47" i="1"/>
  <c r="O22" i="1"/>
  <c r="R1" i="1" s="1"/>
  <c r="I22" i="1"/>
  <c r="I3" i="1" s="1"/>
  <c r="S12" i="1"/>
  <c r="H22" i="1"/>
  <c r="H3" i="1" s="1"/>
  <c r="P63" i="1"/>
  <c r="G22" i="1"/>
  <c r="G3" i="1" s="1"/>
  <c r="S7" i="1"/>
  <c r="F22" i="1"/>
  <c r="F3" i="1" s="1"/>
  <c r="G77" i="1"/>
  <c r="G64" i="1"/>
  <c r="G65" i="1" s="1"/>
  <c r="G66" i="1" s="1"/>
  <c r="H77" i="1"/>
  <c r="G48" i="1"/>
  <c r="F64" i="1"/>
  <c r="F65" i="1" s="1"/>
  <c r="F66" i="1" s="1"/>
  <c r="F52" i="1"/>
  <c r="F53" i="1" s="1"/>
  <c r="F54" i="1" s="1"/>
  <c r="F74" i="1"/>
  <c r="P26" i="1"/>
  <c r="F76" i="1"/>
  <c r="F60" i="1"/>
  <c r="F61" i="1" s="1"/>
  <c r="F62" i="1" s="1"/>
  <c r="P42" i="1"/>
  <c r="S11" i="1"/>
  <c r="S15" i="1"/>
  <c r="S13" i="1"/>
  <c r="S10" i="1"/>
  <c r="P45" i="1"/>
  <c r="D64" i="1"/>
  <c r="D65" i="1" s="1"/>
  <c r="D66" i="1" s="1"/>
  <c r="D77" i="1"/>
  <c r="Q45" i="1"/>
  <c r="S45" i="1"/>
  <c r="E64" i="1"/>
  <c r="E65" i="1" s="1"/>
  <c r="E66" i="1" s="1"/>
  <c r="D48" i="1"/>
  <c r="D74" i="1"/>
  <c r="P55" i="1"/>
  <c r="E36" i="1"/>
  <c r="E52" i="1" s="1"/>
  <c r="E53" i="1" s="1"/>
  <c r="E54" i="1" s="1"/>
  <c r="E22" i="1"/>
  <c r="E3" i="1" s="1"/>
  <c r="P59" i="1"/>
  <c r="D22" i="1"/>
  <c r="D3" i="1" s="1"/>
  <c r="P56" i="1"/>
  <c r="H48" i="1"/>
  <c r="R40" i="1"/>
  <c r="Q40" i="1"/>
  <c r="N48" i="1"/>
  <c r="F48" i="1"/>
  <c r="E76" i="1"/>
  <c r="S6" i="1"/>
  <c r="P51" i="1"/>
  <c r="R20" i="1"/>
  <c r="Q20" i="1"/>
  <c r="P57" i="1" l="1"/>
  <c r="Q55" i="1" s="1"/>
  <c r="I65" i="1"/>
  <c r="I66" i="1" s="1"/>
  <c r="G62" i="1"/>
  <c r="P2" i="1"/>
  <c r="P53" i="1"/>
  <c r="Q51" i="1" s="1"/>
  <c r="O3" i="1"/>
  <c r="P52" i="1"/>
  <c r="P68" i="1"/>
  <c r="P61" i="1"/>
  <c r="Q59" i="1" s="1"/>
  <c r="S36" i="1"/>
  <c r="P60" i="1"/>
  <c r="Q36" i="1"/>
  <c r="P64" i="1"/>
  <c r="E74" i="1"/>
  <c r="E48" i="1"/>
  <c r="P36" i="1"/>
  <c r="P48" i="1" s="1"/>
  <c r="S20" i="1"/>
  <c r="P65" i="1" l="1"/>
  <c r="Q63" i="1" s="1"/>
  <c r="P71" i="1" l="1"/>
  <c r="Q71" i="1" s="1"/>
  <c r="S22" i="1"/>
  <c r="S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
Ako dođe do promjene cijene Primjerice jednotarifne struje u 04. mjesecu, promjenom cijene u tablici promijeniti će se i evidentirani trošak od 01. do 03 mjeseca.
Da bismo izbjegli taj problem, treba učiniti sljedeće:
1. U tablici označiti trošak struje prije promjene cijene, u ovom primjeru od 01. do 03. mjeseca (Polja D35 do F35)
2. Kopirati polja (Copy ili CTRL+C)
3. Zalijepiti polja natrag s opcijom "Paste special/Pastte values", tako da ostanu samo brojevi, bez formula.
4. Unijeti novu cijenu struje u tablici u poljima C5/D5/E5.
Cijena će se na ovaj način u ovom primjeru primjenjivati za struju samo od 04. mjeseca na dalje, dok će u prijašnjim mjesecima ostati po starom. U protivnom će promjena cijene struje utjecati i na mjesece prije, na koje se promjena ne odnosi, pa će ispasti da je stvarna potrošnja u slučaju poskupljenja u mjesecima prije bila veća od stvarne.</t>
        </r>
      </text>
    </comment>
    <comment ref="F2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
    stambeni prostor i prostor kojim se koriste neprofitne organizacije - 1,00
    garažni prostor - 1,00
    neizgrađeno građevno zemljište - 0,05</t>
        </r>
      </text>
    </comment>
    <comment ref="A6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
Povijest verzija:
</t>
        </r>
        <r>
          <rPr>
            <sz val="9"/>
            <color indexed="81"/>
            <rFont val="Tahoma"/>
            <family val="2"/>
            <charset val="238"/>
          </rPr>
          <t xml:space="preserve">v1.5.
- Ispravljeni izmijenjeni linkovi na važeće cjenike
- Dodano polje za unos prosječne donje ogrijevne vrijednosti plina, na stranici "Unos cijena"
- Unaprijeđena formula za izračun cijene plina
- Unesene cijene plina važeće od 01.10.2017.
v1.4.
- Dodan godišnji prosjek potrošnje ljetne i zimske sezone. Korisno za planiranje paušala.
- Ispravljeno neispravno zbrajanje plaćenih računa za vodu i komunalno.
v1.3.
- Popravljen način obračuna struje.
- Dodana mogućnost neobveze plaćanja računa za određeni mjesec. Npr ako je bila preplata prošle godine za struju, i HEP je oslobodio korisnika plaćanja prva tri mjeseca, ako se upiše iznos 0 kn za taj mjesec, algoritam to neće tretirati kao neplaćeni račun, te neće prikazati dug.
v1.2.
- Dodano polje za evidenciju računa na kojem je godišnji obračun
- Unos stanja brojila: omogućeno zbrajanje potrošnje za sve mjesece
v1.1.
- Dodana mogućnost obračuna za dvotarifnu struju
- Kod unosa cijena u poljima E23-E25 uklonjene nepotrebne oznake m2.
- Kod obračuna razlike između paušala i potrošnje, u redovima 59,63,67, broj nije pocrvenio ako je račun još neplaćen. - ispravljeno.
- Dodani koeficijenti zone i namjene kod komunalne naknade
- Dodana opcija unosa pričuve u izračun komunalne naknade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B118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
Povijest verzija:
</t>
        </r>
        <r>
          <rPr>
            <sz val="9"/>
            <color indexed="81"/>
            <rFont val="Tahoma"/>
            <family val="2"/>
          </rPr>
          <t>v1.7.
- ispravljenjo zbrajanje potrošnje vode u m3.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</rPr>
          <t xml:space="preserve">v1.6.
- Dodana mogućnost unosa Podataka s računa za Plin.
- Izmijenjene poveznice za dostave stanja, u skladu s promjenama.
- Sitne izmjene.
</t>
        </r>
        <r>
          <rPr>
            <sz val="9"/>
            <color indexed="81"/>
            <rFont val="Tahoma"/>
            <family val="2"/>
            <charset val="238"/>
          </rPr>
          <t xml:space="preserve">
v1.5.
- Ispravljeni izmijenjeni linkovi na važeće cjenike
- Dodano polje za unos prosječne donje ogrijevne vrijednosti plina, na stranici "Unos cijena"
- Unaprijeđena formula za izračun cijene plina
- Unesene cijene plina važeće od 01.10.2017.
v1.4.
- Dodan godišnji prosjek potrošnje ljetne i zimske sezone. Korisno za planiranje paušala.
- Ispravljeno neispravno zbrajanje plaćenih računa za vodu i komunalno.
v1.3.
- Popravljen način obračuna struje.
- Dodana mogućnost neobveze plaćanja računa za određeni mjesec. Npr ako je bila preplata prošle godine za struju, i HEP je oslobodio korisnika plaćanja prva tri mjeseca, ako se upiše iznos 0 kn za taj mjesec, algoritam to neće tretirati kao neplaćeni račun, te neće prikazati dug.
v1.2.
- Dodano polje za evidenciju računa na kojem je godišnji obračun
- Unos stanja brojila: omogućeno zbrajanje potrošnje za sve mjesece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v1.1.
- Dodana mogućnost obračuna za dvotarifnu struju
- Kod unosa cijena u poljima E23-E25 uklonjene nepotrebne oznake m2.
- Kod obračuna razlike između paušala i potrošnje, u redovima 59,63,67, broj nije pocrvenio ako je račun još neplaćen. - ispravljeno.
- Dodani koeficijenti zone i namjene kod komunalne naknade
- Dodana opcija unosa pričuve u izračun komunalne naknade
</t>
        </r>
      </text>
    </comment>
  </commentList>
</comments>
</file>

<file path=xl/sharedStrings.xml><?xml version="1.0" encoding="utf-8"?>
<sst xmlns="http://schemas.openxmlformats.org/spreadsheetml/2006/main" count="259" uniqueCount="144">
  <si>
    <t>Fiksni</t>
  </si>
  <si>
    <t>Varijabilni</t>
  </si>
  <si>
    <t>Komunalna naknada</t>
  </si>
  <si>
    <t>Naknada za uređenje voda</t>
  </si>
  <si>
    <t>Jedinica</t>
  </si>
  <si>
    <t>kWh</t>
  </si>
  <si>
    <t>Površina</t>
  </si>
  <si>
    <t>Uk. fiksni</t>
  </si>
  <si>
    <t>1. mj.</t>
  </si>
  <si>
    <t>2. mj.</t>
  </si>
  <si>
    <t>3. mj.</t>
  </si>
  <si>
    <t>4. mj.</t>
  </si>
  <si>
    <t>5. mj.</t>
  </si>
  <si>
    <t>6. mj.</t>
  </si>
  <si>
    <t>7. mj.</t>
  </si>
  <si>
    <t>8. mj.</t>
  </si>
  <si>
    <t>9. mj.</t>
  </si>
  <si>
    <t>10. mj.</t>
  </si>
  <si>
    <t>11. mj.</t>
  </si>
  <si>
    <t>12. mj.</t>
  </si>
  <si>
    <t>Kn</t>
  </si>
  <si>
    <t>kW</t>
  </si>
  <si>
    <t>Zbrojeno komunalno:</t>
  </si>
  <si>
    <t>Sveukupno mjesečno</t>
  </si>
  <si>
    <t>Stanje brojila na dan</t>
  </si>
  <si>
    <t>Što ako se promijeni cijena?</t>
  </si>
  <si>
    <r>
      <t>m</t>
    </r>
    <r>
      <rPr>
        <vertAlign val="superscript"/>
        <sz val="11"/>
        <color indexed="8"/>
        <rFont val="Calibri"/>
        <family val="2"/>
        <charset val="238"/>
      </rPr>
      <t>2</t>
    </r>
  </si>
  <si>
    <r>
      <t>m</t>
    </r>
    <r>
      <rPr>
        <vertAlign val="superscript"/>
        <sz val="11"/>
        <color indexed="8"/>
        <rFont val="Calibri"/>
        <family val="2"/>
        <charset val="238"/>
      </rPr>
      <t>3</t>
    </r>
  </si>
  <si>
    <t>www.progreso.hr</t>
  </si>
  <si>
    <t>Ukupno po stvarnoj potrošnji</t>
  </si>
  <si>
    <t>Komunalno (Zbrojeni račun)</t>
  </si>
  <si>
    <t>Razlika Paušala i potrošnje</t>
  </si>
  <si>
    <t>Razlika struja</t>
  </si>
  <si>
    <t>Razlika voda</t>
  </si>
  <si>
    <t>Razlika plin</t>
  </si>
  <si>
    <t>HEP</t>
  </si>
  <si>
    <t>VIO</t>
  </si>
  <si>
    <t>HEP toplinarstvo</t>
  </si>
  <si>
    <t>GPZ</t>
  </si>
  <si>
    <t>Hrvatske vode</t>
  </si>
  <si>
    <t>MGIPU</t>
  </si>
  <si>
    <t>HEP moj račun</t>
  </si>
  <si>
    <t>Moj VIO</t>
  </si>
  <si>
    <t>GPZ dojava stanja plinomjera</t>
  </si>
  <si>
    <t>Dojava stanja brojila</t>
  </si>
  <si>
    <t xml:space="preserve">01 5552 620 </t>
  </si>
  <si>
    <t>Ukupno</t>
  </si>
  <si>
    <t>Mjesečni računi (Paušali)</t>
  </si>
  <si>
    <t xml:space="preserve">           Isprobajte naš kreditni upitnik. Kontaktirat ćemo vas unutar 24 sata.</t>
  </si>
  <si>
    <t>Napomena</t>
  </si>
  <si>
    <t>(Ne postoji mogućnost dostave)</t>
  </si>
  <si>
    <t>Unos stanja brojila</t>
  </si>
  <si>
    <t>Evidencija računa</t>
  </si>
  <si>
    <t>Stvarna potrošnja po brojilu</t>
  </si>
  <si>
    <t>Potrošnja za mjesec</t>
  </si>
  <si>
    <t>Razlika između paušala i potrošnje</t>
  </si>
  <si>
    <t>Pričuva</t>
  </si>
  <si>
    <t>Model</t>
  </si>
  <si>
    <t>HEP plavi</t>
  </si>
  <si>
    <t>TG3 Zagreb</t>
  </si>
  <si>
    <t>Struja</t>
  </si>
  <si>
    <t>Voda</t>
  </si>
  <si>
    <t>Grijanje energija</t>
  </si>
  <si>
    <t>Grijanje snaga</t>
  </si>
  <si>
    <t>Plin</t>
  </si>
  <si>
    <t>TM1</t>
  </si>
  <si>
    <t>Čistoća</t>
  </si>
  <si>
    <t>Bez hladnog pogona</t>
  </si>
  <si>
    <t>Površina nekretnine</t>
  </si>
  <si>
    <t>Ostale obveze</t>
  </si>
  <si>
    <t>Cjenik</t>
  </si>
  <si>
    <t>Toplinarstvo</t>
  </si>
  <si>
    <t>Komunalno</t>
  </si>
  <si>
    <t>Zakupljena snaga</t>
  </si>
  <si>
    <t>Cijena</t>
  </si>
  <si>
    <t>Snaga</t>
  </si>
  <si>
    <t>Snaga ukupno:</t>
  </si>
  <si>
    <t>Razlika toplinarstvo</t>
  </si>
  <si>
    <t>Potrošeno po brojilu</t>
  </si>
  <si>
    <t>Plaćeno</t>
  </si>
  <si>
    <t>Neplaćeno</t>
  </si>
  <si>
    <t>Ukupno mjesečno</t>
  </si>
  <si>
    <t>Godišnji obračun</t>
  </si>
  <si>
    <r>
      <t xml:space="preserve">Paušal </t>
    </r>
    <r>
      <rPr>
        <b/>
        <sz val="11"/>
        <color indexed="8"/>
        <rFont val="Calibri"/>
        <family val="2"/>
        <charset val="238"/>
      </rPr>
      <t>voda</t>
    </r>
  </si>
  <si>
    <r>
      <t xml:space="preserve">Paušal </t>
    </r>
    <r>
      <rPr>
        <b/>
        <sz val="11"/>
        <color indexed="8"/>
        <rFont val="Calibri"/>
        <family val="2"/>
        <charset val="238"/>
      </rPr>
      <t>plin</t>
    </r>
  </si>
  <si>
    <r>
      <t xml:space="preserve">Paušal </t>
    </r>
    <r>
      <rPr>
        <b/>
        <sz val="11"/>
        <color indexed="8"/>
        <rFont val="Calibri"/>
        <family val="2"/>
        <charset val="238"/>
      </rPr>
      <t>toplinarstvo</t>
    </r>
  </si>
  <si>
    <t>* Podesite kalendar da vas na kraju svakog mjeseca podsjeti na očitavanje brojila.</t>
  </si>
  <si>
    <t>* Podsjetnik: Pospremiti račune u fascikl za račune, spajalicom spojiti plaćene odreske iste vrste, Još neplaćene račune upišite s negativnim predznakom - znak minus. Kad se plate, izbrišite minus.</t>
  </si>
  <si>
    <t>»</t>
  </si>
  <si>
    <t>Znate li koji odabrati?</t>
  </si>
  <si>
    <t xml:space="preserve">Ušteda na optimalno odabranom gotovinskom kreditu </t>
  </si>
  <si>
    <t>može dosegnuti i do 40.000 kn!</t>
  </si>
  <si>
    <t>concept &amp; design by Miroslav Medurić</t>
  </si>
  <si>
    <t>Status preplata/Dug</t>
  </si>
  <si>
    <t>God. status</t>
  </si>
  <si>
    <t>Automatski prikaz stvarne potrošnje u kn, prema očitanju brojila. Cijene moraju biti ispravno postavljene na listu "Unos cijena", prema tarifama koje koristite.</t>
  </si>
  <si>
    <t>Paušal=plaćeni računi; Potrošeno=iz tablice iznad; Razlika=razlika plaćenog i stvarno potrošenog; Status=dug ili preplata prema dobavljaču.</t>
  </si>
  <si>
    <t>Ukupna god. razlika paušala i brojila za sve režije:</t>
  </si>
  <si>
    <t>Komentar</t>
  </si>
  <si>
    <t>Upišite nazive ostalih mjesečnih troškova poput telefona, mobilnih usluga i sl.</t>
  </si>
  <si>
    <t>-</t>
  </si>
  <si>
    <t>Struja jednotarifna</t>
  </si>
  <si>
    <t>Struja dvotarifna</t>
  </si>
  <si>
    <t>HEP bijeli viša t.</t>
  </si>
  <si>
    <t>HEP bijeli niža t.</t>
  </si>
  <si>
    <t>Zima: 07-21, Ljeto: od 08-22 h</t>
  </si>
  <si>
    <t>Zima: 21-07, Ljeto: od 22-08 h</t>
  </si>
  <si>
    <t>00-24 h</t>
  </si>
  <si>
    <t>Struja dvotatrifna (Viša tarifa)</t>
  </si>
  <si>
    <t>Struja dvotatrifna (Niža tarifa)</t>
  </si>
  <si>
    <r>
      <t xml:space="preserve">Paušal </t>
    </r>
    <r>
      <rPr>
        <b/>
        <sz val="11"/>
        <color indexed="8"/>
        <rFont val="Calibri"/>
        <family val="2"/>
        <charset val="238"/>
      </rPr>
      <t>struja - jednoatrifna</t>
    </r>
  </si>
  <si>
    <t>Ukupno potrošeno po brojilu</t>
  </si>
  <si>
    <r>
      <t xml:space="preserve">Paušal </t>
    </r>
    <r>
      <rPr>
        <b/>
        <sz val="11"/>
        <color indexed="8"/>
        <rFont val="Calibri"/>
        <family val="2"/>
        <charset val="238"/>
      </rPr>
      <t>struja - dvotarifna</t>
    </r>
  </si>
  <si>
    <t>* Predefinirane postavke su za grad Zagreb, kategorija kućanstva. Prije korištenja tablice molimo provjerite ispravnost unešenih cijena u skladu s vašim tarifama.</t>
  </si>
  <si>
    <t>Koef. zone</t>
  </si>
  <si>
    <t>Koef. namjene</t>
  </si>
  <si>
    <t>Ako ne plaćate pričuvu, izbrišite 1,53 kn</t>
  </si>
  <si>
    <t>S odvodnjom</t>
  </si>
  <si>
    <t>Ako nemate koeficijent zone i namjene, ostavite 1,00.</t>
  </si>
  <si>
    <t>Obračun razlike</t>
  </si>
  <si>
    <t>Ukup. g. razl. paušala i brojila:</t>
  </si>
  <si>
    <t>*300</t>
  </si>
  <si>
    <t>Ne preplaćujte svoje kredite!</t>
  </si>
  <si>
    <t>Naknada</t>
  </si>
  <si>
    <t>Struja dvotarifna ukupno</t>
  </si>
  <si>
    <t>Struja dvotarifna cijena</t>
  </si>
  <si>
    <t>Još neplaćene račune upišite s negativnim predznakom. Npr. -300. Kad se plate, izbrišite minus. Lipe odvajajte zarezom. Ako nema obveze plaćanja za mjesec, upišite 0.</t>
  </si>
  <si>
    <t>Uk prosjek</t>
  </si>
  <si>
    <t>Ljetna sezona</t>
  </si>
  <si>
    <t>Zimska sezona</t>
  </si>
  <si>
    <t>Godišnji prosjek potrošnje</t>
  </si>
  <si>
    <t>*godišnji prosjek je koristan tek nakon punih godinu dana</t>
  </si>
  <si>
    <t>Krajiška 27, Zagreb</t>
  </si>
  <si>
    <t>Hds, pros</t>
  </si>
  <si>
    <r>
      <t xml:space="preserve">* Upišite svoju prosječnu izmjerenu donju ogrjevnu vrijednost plina, utvrđenu za obračunsko razdoblje, zaokruženu na šest decimalnih mjesta, pod </t>
    </r>
    <r>
      <rPr>
        <b/>
        <sz val="11"/>
        <color theme="0" tint="-0.499984740745262"/>
        <rFont val="Calibri"/>
        <family val="2"/>
        <charset val="238"/>
        <scheme val="minor"/>
      </rPr>
      <t>Hds, pros</t>
    </r>
  </si>
  <si>
    <t>Sm2</t>
  </si>
  <si>
    <t>v 1.5.</t>
  </si>
  <si>
    <t>Svakog zadnjeg u mjesecu upišite stanje brojila za režije koje plaćate. Ako se voda prijavi do 27 - 30/31, bit će obračunata za tekući mjesec.</t>
  </si>
  <si>
    <t>Šifra Kupca</t>
  </si>
  <si>
    <t>1202436</t>
  </si>
  <si>
    <t>OMM</t>
  </si>
  <si>
    <t>2021 | © Progreso grupa - Krediti krojeni po vašoj mjeri | Krajiška 27 Zagreb |  01 5552 620 | Za kredit s mobitela nazovite *300</t>
  </si>
  <si>
    <r>
      <t xml:space="preserve">2021 | </t>
    </r>
    <r>
      <rPr>
        <sz val="11"/>
        <color indexed="57"/>
        <rFont val="Calibri"/>
        <family val="2"/>
        <charset val="238"/>
      </rPr>
      <t>© Progreso grupa - Krediti krojeni po vašoj mjeri | Krajiška 27 Zagreb |  01 5552 620 | Za kredit s mobitela nazovite *300</t>
    </r>
  </si>
  <si>
    <t>v 1.7.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</si>
</sst>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  <numFmt numFmtId="165" formatCode="#,##0_ ;\-#,##0\ "/>
    <numFmt numFmtId="166" formatCode="#,##0.00_ ;\-#,##0.00\ "/>
    <numFmt numFmtId="167" formatCode="_-* #,##0.000\ &quot;kn&quot;_-;\-* #,##0.000\ &quot;kn&quot;_-;_-* &quot;-&quot;??\ &quot;kn&quot;_-;_-@_-"/>
    <numFmt numFmtId="168" formatCode="_-* #,##0.000000\ &quot;kn&quot;_-;\-* #,##0.000000\ &quot;kn&quot;_-;_-* &quot;-&quot;??\ &quot;kn&quot;_-;_-@_-"/>
    <numFmt numFmtId="169" formatCode="#,##0.000000_ ;\-#,##0.000000\ "/>
  </numFmts>
  <fonts count="4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vertAlign val="superscript"/>
      <sz val="11"/>
      <color indexed="8"/>
      <name val="Calibri"/>
      <family val="2"/>
      <charset val="238"/>
    </font>
    <font>
      <sz val="11"/>
      <color indexed="57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22"/>
      <color theme="9" tint="-0.499984740745262"/>
      <name val="Calibri"/>
      <family val="2"/>
      <charset val="238"/>
      <scheme val="minor"/>
    </font>
    <font>
      <sz val="22"/>
      <color theme="7" tint="-0.499984740745262"/>
      <name val="Calibri"/>
      <family val="2"/>
      <charset val="238"/>
      <scheme val="minor"/>
    </font>
    <font>
      <sz val="11"/>
      <color theme="7" tint="-0.499984740745262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  <font>
      <b/>
      <sz val="11"/>
      <color theme="7" tint="-0.499984740745262"/>
      <name val="Calibri"/>
      <family val="2"/>
      <charset val="238"/>
      <scheme val="minor"/>
    </font>
    <font>
      <sz val="22"/>
      <color theme="5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5" tint="-0.499984740745262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sz val="22"/>
      <color theme="8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sz val="11"/>
      <color theme="5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26"/>
      <color theme="4" tint="-0.499984740745262"/>
      <name val="Calibri"/>
      <family val="2"/>
      <charset val="238"/>
    </font>
    <font>
      <b/>
      <sz val="11"/>
      <color theme="3" tint="-0.499984740745262"/>
      <name val="Calibri"/>
      <family val="2"/>
      <charset val="238"/>
      <scheme val="minor"/>
    </font>
    <font>
      <b/>
      <sz val="11"/>
      <color theme="2" tint="-0.89999084444715716"/>
      <name val="Calibri"/>
      <family val="2"/>
      <charset val="238"/>
      <scheme val="minor"/>
    </font>
    <font>
      <b/>
      <sz val="16"/>
      <color theme="5" tint="-0.249977111117893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sz val="14"/>
      <color theme="9" tint="-0.249977111117893"/>
      <name val="Calibri"/>
      <family val="2"/>
      <charset val="238"/>
      <scheme val="minor"/>
    </font>
    <font>
      <b/>
      <sz val="12"/>
      <color theme="1" tint="0.249977111117893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11"/>
      <color theme="9" tint="0.39997558519241921"/>
      <name val="Calibri"/>
      <family val="2"/>
      <charset val="238"/>
      <scheme val="minor"/>
    </font>
    <font>
      <sz val="9"/>
      <color theme="9" tint="-0.499984740745262"/>
      <name val="Calibri"/>
      <family val="2"/>
      <charset val="238"/>
      <scheme val="minor"/>
    </font>
    <font>
      <u/>
      <sz val="11"/>
      <color theme="9" tint="-0.499984740745262"/>
      <name val="Calibri"/>
      <family val="2"/>
      <charset val="238"/>
      <scheme val="minor"/>
    </font>
    <font>
      <sz val="9"/>
      <color theme="7" tint="-0.499984740745262"/>
      <name val="Calibri"/>
      <family val="2"/>
      <charset val="238"/>
      <scheme val="minor"/>
    </font>
    <font>
      <sz val="26"/>
      <color theme="8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theme="0" tint="-0.34998626667073579"/>
      </right>
      <top/>
      <bottom/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8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44" fontId="6" fillId="2" borderId="2" xfId="1" applyFont="1" applyFill="1" applyBorder="1" applyProtection="1">
      <protection locked="0"/>
    </xf>
    <xf numFmtId="44" fontId="6" fillId="2" borderId="1" xfId="1" applyFont="1" applyFill="1" applyBorder="1" applyProtection="1">
      <protection locked="0"/>
    </xf>
    <xf numFmtId="0" fontId="0" fillId="0" borderId="0" xfId="0" applyProtection="1">
      <protection hidden="1"/>
    </xf>
    <xf numFmtId="44" fontId="8" fillId="3" borderId="2" xfId="0" applyNumberFormat="1" applyFont="1" applyFill="1" applyBorder="1" applyAlignment="1" applyProtection="1">
      <alignment horizontal="center"/>
      <protection hidden="1"/>
    </xf>
    <xf numFmtId="0" fontId="9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0" fillId="5" borderId="3" xfId="0" applyFill="1" applyBorder="1" applyProtection="1">
      <protection hidden="1"/>
    </xf>
    <xf numFmtId="44" fontId="0" fillId="5" borderId="1" xfId="0" applyNumberFormat="1" applyFill="1" applyBorder="1" applyAlignment="1" applyProtection="1">
      <alignment horizontal="center"/>
      <protection hidden="1"/>
    </xf>
    <xf numFmtId="0" fontId="0" fillId="5" borderId="0" xfId="0" applyFill="1" applyBorder="1" applyProtection="1">
      <protection hidden="1"/>
    </xf>
    <xf numFmtId="0" fontId="0" fillId="6" borderId="3" xfId="0" applyFill="1" applyBorder="1" applyProtection="1">
      <protection hidden="1"/>
    </xf>
    <xf numFmtId="44" fontId="0" fillId="6" borderId="1" xfId="0" applyNumberFormat="1" applyFill="1" applyBorder="1" applyAlignment="1" applyProtection="1">
      <alignment horizontal="center"/>
      <protection hidden="1"/>
    </xf>
    <xf numFmtId="0" fontId="0" fillId="6" borderId="0" xfId="0" applyFill="1" applyBorder="1" applyProtection="1">
      <protection hidden="1"/>
    </xf>
    <xf numFmtId="44" fontId="0" fillId="0" borderId="0" xfId="0" applyNumberFormat="1" applyProtection="1">
      <protection hidden="1"/>
    </xf>
    <xf numFmtId="0" fontId="0" fillId="5" borderId="4" xfId="0" applyFill="1" applyBorder="1" applyAlignment="1" applyProtection="1">
      <alignment horizontal="center"/>
      <protection hidden="1"/>
    </xf>
    <xf numFmtId="44" fontId="6" fillId="5" borderId="4" xfId="1" applyFont="1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0" fillId="5" borderId="5" xfId="0" applyFill="1" applyBorder="1" applyAlignment="1" applyProtection="1">
      <alignment horizontal="center"/>
      <protection hidden="1"/>
    </xf>
    <xf numFmtId="0" fontId="0" fillId="6" borderId="5" xfId="0" applyFill="1" applyBorder="1" applyAlignment="1" applyProtection="1">
      <alignment horizontal="center"/>
      <protection hidden="1"/>
    </xf>
    <xf numFmtId="0" fontId="0" fillId="6" borderId="8" xfId="0" applyFill="1" applyBorder="1" applyAlignment="1" applyProtection="1">
      <alignment horizontal="center"/>
      <protection hidden="1"/>
    </xf>
    <xf numFmtId="0" fontId="0" fillId="5" borderId="8" xfId="0" applyFill="1" applyBorder="1" applyAlignment="1" applyProtection="1">
      <alignment horizontal="center"/>
      <protection hidden="1"/>
    </xf>
    <xf numFmtId="0" fontId="0" fillId="6" borderId="4" xfId="0" applyFill="1" applyBorder="1" applyAlignment="1" applyProtection="1">
      <alignment horizontal="center"/>
      <protection hidden="1"/>
    </xf>
    <xf numFmtId="44" fontId="0" fillId="5" borderId="3" xfId="0" applyNumberFormat="1" applyFill="1" applyBorder="1" applyProtection="1">
      <protection hidden="1"/>
    </xf>
    <xf numFmtId="44" fontId="0" fillId="5" borderId="7" xfId="0" applyNumberFormat="1" applyFill="1" applyBorder="1" applyProtection="1">
      <protection hidden="1"/>
    </xf>
    <xf numFmtId="44" fontId="0" fillId="5" borderId="2" xfId="0" applyNumberFormat="1" applyFill="1" applyBorder="1" applyProtection="1">
      <protection hidden="1"/>
    </xf>
    <xf numFmtId="44" fontId="0" fillId="6" borderId="3" xfId="0" applyNumberFormat="1" applyFill="1" applyBorder="1" applyProtection="1">
      <protection hidden="1"/>
    </xf>
    <xf numFmtId="44" fontId="0" fillId="6" borderId="2" xfId="0" applyNumberFormat="1" applyFill="1" applyBorder="1" applyProtection="1">
      <protection hidden="1"/>
    </xf>
    <xf numFmtId="14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0" fillId="4" borderId="0" xfId="0" applyFill="1" applyAlignment="1" applyProtection="1">
      <protection hidden="1"/>
    </xf>
    <xf numFmtId="0" fontId="0" fillId="4" borderId="8" xfId="0" applyFill="1" applyBorder="1" applyAlignment="1" applyProtection="1">
      <protection hidden="1"/>
    </xf>
    <xf numFmtId="0" fontId="11" fillId="4" borderId="8" xfId="0" applyFont="1" applyFill="1" applyBorder="1" applyAlignment="1" applyProtection="1">
      <protection hidden="1"/>
    </xf>
    <xf numFmtId="44" fontId="6" fillId="6" borderId="4" xfId="1" applyFont="1" applyFill="1" applyBorder="1" applyProtection="1">
      <protection hidden="1"/>
    </xf>
    <xf numFmtId="0" fontId="0" fillId="7" borderId="0" xfId="0" applyFill="1" applyProtection="1">
      <protection hidden="1"/>
    </xf>
    <xf numFmtId="0" fontId="12" fillId="8" borderId="8" xfId="0" applyFont="1" applyFill="1" applyBorder="1" applyProtection="1">
      <protection hidden="1"/>
    </xf>
    <xf numFmtId="0" fontId="8" fillId="4" borderId="0" xfId="0" applyFont="1" applyFill="1" applyAlignment="1" applyProtection="1">
      <alignment horizont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4" fillId="7" borderId="0" xfId="0" applyFont="1" applyFill="1" applyProtection="1">
      <protection hidden="1"/>
    </xf>
    <xf numFmtId="0" fontId="15" fillId="9" borderId="10" xfId="0" applyFont="1" applyFill="1" applyBorder="1" applyProtection="1">
      <protection hidden="1"/>
    </xf>
    <xf numFmtId="14" fontId="15" fillId="9" borderId="11" xfId="0" applyNumberFormat="1" applyFont="1" applyFill="1" applyBorder="1" applyAlignment="1" applyProtection="1">
      <alignment horizontal="center"/>
      <protection hidden="1"/>
    </xf>
    <xf numFmtId="14" fontId="15" fillId="9" borderId="1" xfId="0" applyNumberFormat="1" applyFont="1" applyFill="1" applyBorder="1" applyAlignment="1" applyProtection="1">
      <alignment horizontal="center"/>
      <protection hidden="1"/>
    </xf>
    <xf numFmtId="0" fontId="16" fillId="10" borderId="10" xfId="0" applyFont="1" applyFill="1" applyBorder="1" applyProtection="1">
      <protection hidden="1"/>
    </xf>
    <xf numFmtId="14" fontId="16" fillId="10" borderId="12" xfId="0" applyNumberFormat="1" applyFont="1" applyFill="1" applyBorder="1" applyAlignment="1" applyProtection="1">
      <alignment horizontal="center"/>
      <protection hidden="1"/>
    </xf>
    <xf numFmtId="14" fontId="16" fillId="10" borderId="5" xfId="0" applyNumberFormat="1" applyFont="1" applyFill="1" applyBorder="1" applyAlignment="1" applyProtection="1">
      <alignment horizontal="center"/>
      <protection hidden="1"/>
    </xf>
    <xf numFmtId="0" fontId="17" fillId="11" borderId="8" xfId="0" applyFont="1" applyFill="1" applyBorder="1" applyProtection="1">
      <protection hidden="1"/>
    </xf>
    <xf numFmtId="44" fontId="0" fillId="5" borderId="2" xfId="0" applyNumberFormat="1" applyFill="1" applyBorder="1" applyAlignment="1" applyProtection="1">
      <alignment horizontal="center"/>
      <protection hidden="1"/>
    </xf>
    <xf numFmtId="165" fontId="6" fillId="2" borderId="1" xfId="1" applyNumberFormat="1" applyFont="1" applyFill="1" applyBorder="1" applyAlignment="1" applyProtection="1">
      <alignment horizontal="center"/>
      <protection locked="0"/>
    </xf>
    <xf numFmtId="166" fontId="6" fillId="2" borderId="1" xfId="1" applyNumberFormat="1" applyFont="1" applyFill="1" applyBorder="1" applyAlignment="1" applyProtection="1">
      <alignment horizontal="center"/>
      <protection locked="0"/>
    </xf>
    <xf numFmtId="0" fontId="8" fillId="5" borderId="13" xfId="0" applyFont="1" applyFill="1" applyBorder="1" applyProtection="1">
      <protection hidden="1"/>
    </xf>
    <xf numFmtId="0" fontId="8" fillId="6" borderId="13" xfId="0" applyFont="1" applyFill="1" applyBorder="1" applyProtection="1">
      <protection hidden="1"/>
    </xf>
    <xf numFmtId="14" fontId="8" fillId="12" borderId="11" xfId="0" applyNumberFormat="1" applyFont="1" applyFill="1" applyBorder="1" applyAlignment="1" applyProtection="1">
      <alignment horizontal="center"/>
      <protection hidden="1"/>
    </xf>
    <xf numFmtId="14" fontId="8" fillId="8" borderId="0" xfId="0" applyNumberFormat="1" applyFont="1" applyFill="1" applyBorder="1" applyAlignment="1" applyProtection="1">
      <alignment horizontal="center"/>
      <protection hidden="1"/>
    </xf>
    <xf numFmtId="44" fontId="8" fillId="8" borderId="0" xfId="0" applyNumberFormat="1" applyFont="1" applyFill="1" applyBorder="1" applyAlignment="1" applyProtection="1">
      <alignment horizontal="center"/>
      <protection hidden="1"/>
    </xf>
    <xf numFmtId="44" fontId="6" fillId="6" borderId="9" xfId="1" applyFont="1" applyFill="1" applyBorder="1" applyProtection="1">
      <protection hidden="1"/>
    </xf>
    <xf numFmtId="14" fontId="8" fillId="8" borderId="1" xfId="0" applyNumberFormat="1" applyFont="1" applyFill="1" applyBorder="1" applyAlignment="1" applyProtection="1">
      <alignment horizontal="center"/>
      <protection hidden="1"/>
    </xf>
    <xf numFmtId="14" fontId="8" fillId="11" borderId="1" xfId="0" applyNumberFormat="1" applyFont="1" applyFill="1" applyBorder="1" applyAlignment="1" applyProtection="1">
      <alignment horizontal="center"/>
      <protection hidden="1"/>
    </xf>
    <xf numFmtId="14" fontId="8" fillId="7" borderId="1" xfId="0" applyNumberFormat="1" applyFont="1" applyFill="1" applyBorder="1" applyAlignment="1" applyProtection="1">
      <alignment horizontal="center"/>
      <protection hidden="1"/>
    </xf>
    <xf numFmtId="44" fontId="8" fillId="11" borderId="1" xfId="0" applyNumberFormat="1" applyFont="1" applyFill="1" applyBorder="1" applyAlignment="1" applyProtection="1">
      <alignment horizontal="center"/>
      <protection hidden="1"/>
    </xf>
    <xf numFmtId="44" fontId="8" fillId="7" borderId="1" xfId="0" applyNumberFormat="1" applyFont="1" applyFill="1" applyBorder="1" applyAlignment="1" applyProtection="1">
      <alignment horizontal="center"/>
      <protection hidden="1"/>
    </xf>
    <xf numFmtId="14" fontId="8" fillId="12" borderId="9" xfId="0" applyNumberFormat="1" applyFont="1" applyFill="1" applyBorder="1" applyAlignment="1" applyProtection="1">
      <alignment horizontal="center"/>
      <protection hidden="1"/>
    </xf>
    <xf numFmtId="44" fontId="8" fillId="8" borderId="2" xfId="0" applyNumberFormat="1" applyFont="1" applyFill="1" applyBorder="1" applyAlignment="1" applyProtection="1">
      <alignment horizontal="center"/>
      <protection hidden="1"/>
    </xf>
    <xf numFmtId="0" fontId="16" fillId="10" borderId="1" xfId="0" applyFont="1" applyFill="1" applyBorder="1" applyProtection="1">
      <protection hidden="1"/>
    </xf>
    <xf numFmtId="14" fontId="16" fillId="10" borderId="11" xfId="0" applyNumberFormat="1" applyFont="1" applyFill="1" applyBorder="1" applyAlignment="1" applyProtection="1">
      <alignment horizontal="center"/>
      <protection hidden="1"/>
    </xf>
    <xf numFmtId="44" fontId="16" fillId="10" borderId="1" xfId="0" applyNumberFormat="1" applyFont="1" applyFill="1" applyBorder="1" applyAlignment="1" applyProtection="1">
      <alignment horizontal="center"/>
      <protection hidden="1"/>
    </xf>
    <xf numFmtId="0" fontId="19" fillId="3" borderId="10" xfId="0" applyFont="1" applyFill="1" applyBorder="1" applyProtection="1">
      <protection hidden="1"/>
    </xf>
    <xf numFmtId="14" fontId="19" fillId="3" borderId="14" xfId="0" applyNumberFormat="1" applyFont="1" applyFill="1" applyBorder="1" applyAlignment="1" applyProtection="1">
      <alignment horizontal="center"/>
      <protection hidden="1"/>
    </xf>
    <xf numFmtId="14" fontId="19" fillId="3" borderId="1" xfId="0" applyNumberFormat="1" applyFont="1" applyFill="1" applyBorder="1" applyAlignment="1" applyProtection="1">
      <alignment horizontal="center"/>
      <protection hidden="1"/>
    </xf>
    <xf numFmtId="0" fontId="20" fillId="13" borderId="15" xfId="0" applyFont="1" applyFill="1" applyBorder="1" applyProtection="1">
      <protection hidden="1"/>
    </xf>
    <xf numFmtId="0" fontId="15" fillId="12" borderId="13" xfId="0" applyFont="1" applyFill="1" applyBorder="1" applyProtection="1">
      <protection hidden="1"/>
    </xf>
    <xf numFmtId="0" fontId="15" fillId="12" borderId="10" xfId="0" applyFont="1" applyFill="1" applyBorder="1" applyProtection="1">
      <protection hidden="1"/>
    </xf>
    <xf numFmtId="0" fontId="21" fillId="4" borderId="8" xfId="0" applyFont="1" applyFill="1" applyBorder="1" applyProtection="1">
      <protection hidden="1"/>
    </xf>
    <xf numFmtId="0" fontId="22" fillId="4" borderId="0" xfId="0" applyFont="1" applyFill="1" applyProtection="1">
      <protection hidden="1"/>
    </xf>
    <xf numFmtId="0" fontId="23" fillId="8" borderId="0" xfId="0" applyFont="1" applyFill="1" applyProtection="1">
      <protection hidden="1"/>
    </xf>
    <xf numFmtId="0" fontId="24" fillId="11" borderId="0" xfId="0" applyFont="1" applyFill="1" applyProtection="1">
      <protection hidden="1"/>
    </xf>
    <xf numFmtId="44" fontId="8" fillId="13" borderId="2" xfId="0" applyNumberFormat="1" applyFont="1" applyFill="1" applyBorder="1" applyAlignment="1" applyProtection="1">
      <alignment horizontal="center"/>
      <protection hidden="1"/>
    </xf>
    <xf numFmtId="44" fontId="8" fillId="10" borderId="2" xfId="0" applyNumberFormat="1" applyFont="1" applyFill="1" applyBorder="1" applyAlignment="1" applyProtection="1">
      <alignment horizontal="center"/>
      <protection hidden="1"/>
    </xf>
    <xf numFmtId="44" fontId="25" fillId="3" borderId="2" xfId="0" applyNumberFormat="1" applyFont="1" applyFill="1" applyBorder="1" applyAlignment="1" applyProtection="1">
      <alignment horizontal="center"/>
      <protection hidden="1"/>
    </xf>
    <xf numFmtId="14" fontId="25" fillId="4" borderId="11" xfId="0" applyNumberFormat="1" applyFont="1" applyFill="1" applyBorder="1" applyAlignment="1" applyProtection="1">
      <alignment horizontal="center"/>
      <protection hidden="1"/>
    </xf>
    <xf numFmtId="0" fontId="25" fillId="4" borderId="10" xfId="0" applyFont="1" applyFill="1" applyBorder="1" applyProtection="1">
      <protection hidden="1"/>
    </xf>
    <xf numFmtId="0" fontId="24" fillId="5" borderId="0" xfId="0" applyFont="1" applyFill="1" applyBorder="1" applyAlignment="1" applyProtection="1">
      <alignment horizontal="right"/>
      <protection hidden="1"/>
    </xf>
    <xf numFmtId="0" fontId="24" fillId="5" borderId="8" xfId="0" applyFont="1" applyFill="1" applyBorder="1" applyAlignment="1" applyProtection="1">
      <alignment horizontal="right"/>
      <protection hidden="1"/>
    </xf>
    <xf numFmtId="0" fontId="24" fillId="6" borderId="0" xfId="0" applyFont="1" applyFill="1" applyBorder="1" applyAlignment="1" applyProtection="1">
      <alignment horizontal="right"/>
      <protection hidden="1"/>
    </xf>
    <xf numFmtId="0" fontId="24" fillId="5" borderId="6" xfId="0" applyFont="1" applyFill="1" applyBorder="1" applyAlignment="1" applyProtection="1">
      <alignment horizontal="right"/>
      <protection hidden="1"/>
    </xf>
    <xf numFmtId="0" fontId="24" fillId="5" borderId="4" xfId="0" applyFont="1" applyFill="1" applyBorder="1" applyAlignment="1" applyProtection="1">
      <alignment horizontal="right"/>
      <protection hidden="1"/>
    </xf>
    <xf numFmtId="0" fontId="8" fillId="3" borderId="10" xfId="0" applyFont="1" applyFill="1" applyBorder="1" applyProtection="1">
      <protection hidden="1"/>
    </xf>
    <xf numFmtId="44" fontId="25" fillId="12" borderId="1" xfId="0" applyNumberFormat="1" applyFont="1" applyFill="1" applyBorder="1" applyAlignment="1" applyProtection="1">
      <alignment horizontal="center"/>
      <protection hidden="1"/>
    </xf>
    <xf numFmtId="44" fontId="25" fillId="12" borderId="1" xfId="0" applyNumberFormat="1" applyFont="1" applyFill="1" applyBorder="1" applyAlignment="1" applyProtection="1">
      <alignment horizontal="right"/>
      <protection hidden="1"/>
    </xf>
    <xf numFmtId="14" fontId="8" fillId="3" borderId="14" xfId="0" applyNumberFormat="1" applyFont="1" applyFill="1" applyBorder="1" applyAlignment="1" applyProtection="1">
      <alignment horizontal="center"/>
      <protection hidden="1"/>
    </xf>
    <xf numFmtId="44" fontId="8" fillId="3" borderId="14" xfId="0" applyNumberFormat="1" applyFont="1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left"/>
      <protection hidden="1"/>
    </xf>
    <xf numFmtId="0" fontId="0" fillId="6" borderId="3" xfId="0" applyFill="1" applyBorder="1" applyAlignment="1" applyProtection="1">
      <alignment horizontal="left"/>
      <protection hidden="1"/>
    </xf>
    <xf numFmtId="0" fontId="0" fillId="6" borderId="7" xfId="0" applyFill="1" applyBorder="1" applyAlignment="1" applyProtection="1">
      <alignment horizontal="left"/>
      <protection hidden="1"/>
    </xf>
    <xf numFmtId="44" fontId="8" fillId="12" borderId="11" xfId="0" applyNumberFormat="1" applyFont="1" applyFill="1" applyBorder="1" applyAlignment="1" applyProtection="1">
      <alignment horizontal="center"/>
      <protection hidden="1"/>
    </xf>
    <xf numFmtId="44" fontId="0" fillId="12" borderId="1" xfId="0" applyNumberFormat="1" applyFill="1" applyBorder="1" applyProtection="1">
      <protection hidden="1"/>
    </xf>
    <xf numFmtId="0" fontId="23" fillId="6" borderId="11" xfId="0" applyFont="1" applyFill="1" applyBorder="1" applyAlignment="1" applyProtection="1">
      <alignment horizontal="center"/>
      <protection locked="0"/>
    </xf>
    <xf numFmtId="0" fontId="23" fillId="6" borderId="10" xfId="0" applyFont="1" applyFill="1" applyBorder="1" applyAlignment="1" applyProtection="1">
      <alignment horizontal="center"/>
      <protection locked="0"/>
    </xf>
    <xf numFmtId="0" fontId="26" fillId="4" borderId="0" xfId="0" applyFont="1" applyFill="1" applyAlignment="1" applyProtection="1">
      <alignment horizontal="left"/>
      <protection hidden="1"/>
    </xf>
    <xf numFmtId="49" fontId="6" fillId="2" borderId="1" xfId="1" applyNumberFormat="1" applyFont="1" applyFill="1" applyBorder="1" applyProtection="1">
      <protection locked="0"/>
    </xf>
    <xf numFmtId="49" fontId="0" fillId="0" borderId="10" xfId="0" applyNumberFormat="1" applyFill="1" applyBorder="1" applyProtection="1">
      <protection locked="0"/>
    </xf>
    <xf numFmtId="49" fontId="6" fillId="2" borderId="2" xfId="1" applyNumberFormat="1" applyFont="1" applyFill="1" applyBorder="1" applyProtection="1">
      <protection locked="0"/>
    </xf>
    <xf numFmtId="49" fontId="6" fillId="2" borderId="1" xfId="1" applyNumberFormat="1" applyFont="1" applyFill="1" applyBorder="1" applyAlignment="1" applyProtection="1">
      <alignment horizontal="left"/>
      <protection locked="0"/>
    </xf>
    <xf numFmtId="0" fontId="19" fillId="11" borderId="1" xfId="0" applyFont="1" applyFill="1" applyBorder="1" applyAlignment="1" applyProtection="1">
      <alignment horizontal="center"/>
      <protection hidden="1"/>
    </xf>
    <xf numFmtId="0" fontId="19" fillId="11" borderId="10" xfId="0" applyFont="1" applyFill="1" applyBorder="1" applyAlignment="1" applyProtection="1">
      <alignment horizontal="left"/>
      <protection hidden="1"/>
    </xf>
    <xf numFmtId="0" fontId="19" fillId="11" borderId="14" xfId="0" applyFont="1" applyFill="1" applyBorder="1" applyAlignment="1" applyProtection="1">
      <alignment horizontal="center"/>
      <protection hidden="1"/>
    </xf>
    <xf numFmtId="0" fontId="19" fillId="11" borderId="11" xfId="0" applyFont="1" applyFill="1" applyBorder="1" applyAlignment="1" applyProtection="1">
      <alignment horizontal="center"/>
      <protection hidden="1"/>
    </xf>
    <xf numFmtId="0" fontId="0" fillId="5" borderId="10" xfId="0" applyFill="1" applyBorder="1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7" fillId="5" borderId="14" xfId="2" applyFill="1" applyBorder="1" applyAlignment="1" applyProtection="1">
      <alignment vertical="center"/>
      <protection hidden="1"/>
    </xf>
    <xf numFmtId="0" fontId="0" fillId="5" borderId="14" xfId="0" applyFill="1" applyBorder="1" applyAlignment="1" applyProtection="1">
      <alignment vertical="center"/>
      <protection hidden="1"/>
    </xf>
    <xf numFmtId="0" fontId="0" fillId="5" borderId="11" xfId="0" applyFill="1" applyBorder="1" applyProtection="1">
      <protection hidden="1"/>
    </xf>
    <xf numFmtId="0" fontId="0" fillId="2" borderId="0" xfId="0" applyFill="1" applyProtection="1">
      <protection hidden="1"/>
    </xf>
    <xf numFmtId="0" fontId="25" fillId="4" borderId="1" xfId="0" applyFont="1" applyFill="1" applyBorder="1" applyAlignment="1" applyProtection="1">
      <alignment horizontal="center"/>
      <protection hidden="1"/>
    </xf>
    <xf numFmtId="0" fontId="25" fillId="4" borderId="10" xfId="0" applyFont="1" applyFill="1" applyBorder="1" applyAlignment="1" applyProtection="1">
      <alignment horizontal="left"/>
      <protection hidden="1"/>
    </xf>
    <xf numFmtId="0" fontId="25" fillId="4" borderId="14" xfId="0" applyFont="1" applyFill="1" applyBorder="1" applyAlignment="1" applyProtection="1">
      <alignment horizontal="center"/>
      <protection hidden="1"/>
    </xf>
    <xf numFmtId="0" fontId="25" fillId="4" borderId="11" xfId="0" applyFont="1" applyFill="1" applyBorder="1" applyAlignment="1" applyProtection="1">
      <alignment horizontal="center"/>
      <protection hidden="1"/>
    </xf>
    <xf numFmtId="0" fontId="16" fillId="7" borderId="1" xfId="0" applyFont="1" applyFill="1" applyBorder="1" applyAlignment="1" applyProtection="1">
      <alignment horizontal="center"/>
      <protection hidden="1"/>
    </xf>
    <xf numFmtId="0" fontId="16" fillId="7" borderId="10" xfId="0" applyFont="1" applyFill="1" applyBorder="1" applyAlignment="1" applyProtection="1">
      <alignment horizontal="left"/>
      <protection hidden="1"/>
    </xf>
    <xf numFmtId="0" fontId="16" fillId="7" borderId="14" xfId="0" applyFont="1" applyFill="1" applyBorder="1" applyAlignment="1" applyProtection="1">
      <alignment horizontal="center"/>
      <protection hidden="1"/>
    </xf>
    <xf numFmtId="0" fontId="16" fillId="7" borderId="11" xfId="0" applyFont="1" applyFill="1" applyBorder="1" applyAlignment="1" applyProtection="1">
      <alignment horizontal="center"/>
      <protection hidden="1"/>
    </xf>
    <xf numFmtId="0" fontId="0" fillId="5" borderId="9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4" xfId="0" applyBorder="1" applyProtection="1">
      <protection hidden="1"/>
    </xf>
    <xf numFmtId="0" fontId="0" fillId="2" borderId="11" xfId="0" applyFill="1" applyBorder="1" applyAlignment="1" applyProtection="1">
      <alignment horizontal="right"/>
      <protection hidden="1"/>
    </xf>
    <xf numFmtId="0" fontId="0" fillId="0" borderId="0" xfId="0" applyFill="1" applyBorder="1" applyProtection="1">
      <protection hidden="1"/>
    </xf>
    <xf numFmtId="0" fontId="20" fillId="14" borderId="1" xfId="0" applyFont="1" applyFill="1" applyBorder="1" applyAlignment="1" applyProtection="1">
      <alignment horizontal="center"/>
      <protection hidden="1"/>
    </xf>
    <xf numFmtId="0" fontId="8" fillId="8" borderId="1" xfId="0" applyFont="1" applyFill="1" applyBorder="1" applyAlignment="1" applyProtection="1">
      <alignment horizontal="center"/>
      <protection hidden="1"/>
    </xf>
    <xf numFmtId="0" fontId="8" fillId="8" borderId="14" xfId="0" applyFont="1" applyFill="1" applyBorder="1" applyAlignment="1" applyProtection="1">
      <alignment horizontal="left"/>
      <protection hidden="1"/>
    </xf>
    <xf numFmtId="0" fontId="0" fillId="8" borderId="14" xfId="0" applyFill="1" applyBorder="1" applyAlignment="1" applyProtection="1">
      <alignment horizontal="center"/>
      <protection hidden="1"/>
    </xf>
    <xf numFmtId="0" fontId="0" fillId="8" borderId="11" xfId="0" applyFill="1" applyBorder="1" applyAlignment="1" applyProtection="1">
      <alignment horizontal="center"/>
      <protection hidden="1"/>
    </xf>
    <xf numFmtId="0" fontId="7" fillId="5" borderId="14" xfId="2" applyFill="1" applyBorder="1" applyProtection="1">
      <protection hidden="1"/>
    </xf>
    <xf numFmtId="0" fontId="0" fillId="5" borderId="14" xfId="0" applyFill="1" applyBorder="1" applyProtection="1">
      <protection hidden="1"/>
    </xf>
    <xf numFmtId="0" fontId="27" fillId="15" borderId="1" xfId="0" applyFont="1" applyFill="1" applyBorder="1" applyAlignment="1" applyProtection="1">
      <alignment horizontal="center"/>
      <protection hidden="1"/>
    </xf>
    <xf numFmtId="0" fontId="27" fillId="15" borderId="10" xfId="0" applyFont="1" applyFill="1" applyBorder="1" applyAlignment="1" applyProtection="1">
      <alignment horizontal="center"/>
      <protection hidden="1"/>
    </xf>
    <xf numFmtId="0" fontId="27" fillId="15" borderId="11" xfId="0" applyFont="1" applyFill="1" applyBorder="1" applyAlignment="1" applyProtection="1">
      <alignment horizontal="center"/>
      <protection hidden="1"/>
    </xf>
    <xf numFmtId="0" fontId="0" fillId="6" borderId="11" xfId="0" applyFill="1" applyBorder="1" applyProtection="1">
      <protection hidden="1"/>
    </xf>
    <xf numFmtId="0" fontId="7" fillId="6" borderId="10" xfId="2" applyFill="1" applyBorder="1" applyAlignment="1" applyProtection="1">
      <alignment vertical="center"/>
      <protection hidden="1"/>
    </xf>
    <xf numFmtId="0" fontId="0" fillId="6" borderId="11" xfId="0" applyFill="1" applyBorder="1" applyAlignment="1" applyProtection="1">
      <alignment vertical="center"/>
      <protection hidden="1"/>
    </xf>
    <xf numFmtId="0" fontId="7" fillId="5" borderId="10" xfId="2" applyFill="1" applyBorder="1" applyAlignment="1" applyProtection="1">
      <alignment vertical="center"/>
      <protection hidden="1"/>
    </xf>
    <xf numFmtId="0" fontId="0" fillId="5" borderId="11" xfId="0" applyFill="1" applyBorder="1" applyAlignment="1" applyProtection="1">
      <alignment vertical="center"/>
      <protection hidden="1"/>
    </xf>
    <xf numFmtId="0" fontId="0" fillId="5" borderId="13" xfId="0" applyFill="1" applyBorder="1" applyProtection="1">
      <protection hidden="1"/>
    </xf>
    <xf numFmtId="0" fontId="7" fillId="5" borderId="8" xfId="2" applyFill="1" applyBorder="1" applyAlignment="1" applyProtection="1">
      <alignment vertical="center"/>
      <protection hidden="1"/>
    </xf>
    <xf numFmtId="0" fontId="0" fillId="5" borderId="9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8" fillId="14" borderId="1" xfId="0" applyFont="1" applyFill="1" applyBorder="1" applyAlignment="1" applyProtection="1">
      <alignment horizontal="center"/>
      <protection hidden="1"/>
    </xf>
    <xf numFmtId="0" fontId="0" fillId="16" borderId="0" xfId="0" applyFill="1" applyProtection="1">
      <protection hidden="1"/>
    </xf>
    <xf numFmtId="0" fontId="0" fillId="5" borderId="0" xfId="0" applyFill="1" applyProtection="1">
      <protection hidden="1"/>
    </xf>
    <xf numFmtId="0" fontId="29" fillId="5" borderId="0" xfId="0" applyFont="1" applyFill="1" applyProtection="1">
      <protection hidden="1"/>
    </xf>
    <xf numFmtId="0" fontId="30" fillId="5" borderId="0" xfId="0" applyFont="1" applyFill="1" applyProtection="1">
      <protection hidden="1"/>
    </xf>
    <xf numFmtId="0" fontId="31" fillId="5" borderId="0" xfId="0" applyFont="1" applyFill="1" applyProtection="1">
      <protection hidden="1"/>
    </xf>
    <xf numFmtId="0" fontId="32" fillId="5" borderId="0" xfId="0" applyFont="1" applyFill="1" applyProtection="1">
      <protection hidden="1"/>
    </xf>
    <xf numFmtId="0" fontId="33" fillId="5" borderId="0" xfId="0" applyFont="1" applyFill="1" applyProtection="1">
      <protection hidden="1"/>
    </xf>
    <xf numFmtId="0" fontId="34" fillId="0" borderId="0" xfId="0" applyFont="1" applyProtection="1">
      <protection hidden="1"/>
    </xf>
    <xf numFmtId="0" fontId="35" fillId="0" borderId="0" xfId="2" applyFont="1" applyAlignment="1" applyProtection="1">
      <alignment horizontal="right"/>
      <protection hidden="1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36" fillId="4" borderId="0" xfId="0" applyFont="1" applyFill="1" applyAlignment="1" applyProtection="1">
      <protection hidden="1"/>
    </xf>
    <xf numFmtId="14" fontId="25" fillId="4" borderId="16" xfId="0" applyNumberFormat="1" applyFont="1" applyFill="1" applyBorder="1" applyAlignment="1" applyProtection="1">
      <alignment horizontal="center"/>
      <protection hidden="1"/>
    </xf>
    <xf numFmtId="14" fontId="25" fillId="4" borderId="17" xfId="0" applyNumberFormat="1" applyFont="1" applyFill="1" applyBorder="1" applyAlignment="1" applyProtection="1">
      <alignment horizontal="center"/>
      <protection hidden="1"/>
    </xf>
    <xf numFmtId="14" fontId="25" fillId="4" borderId="18" xfId="0" applyNumberFormat="1" applyFont="1" applyFill="1" applyBorder="1" applyAlignment="1" applyProtection="1">
      <alignment horizontal="center"/>
      <protection hidden="1"/>
    </xf>
    <xf numFmtId="14" fontId="25" fillId="4" borderId="19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Border="1" applyProtection="1">
      <protection hidden="1"/>
    </xf>
    <xf numFmtId="0" fontId="22" fillId="4" borderId="8" xfId="0" applyFont="1" applyFill="1" applyBorder="1" applyAlignment="1" applyProtection="1">
      <protection hidden="1"/>
    </xf>
    <xf numFmtId="0" fontId="22" fillId="4" borderId="0" xfId="0" applyFont="1" applyFill="1" applyBorder="1" applyAlignment="1" applyProtection="1">
      <protection hidden="1"/>
    </xf>
    <xf numFmtId="0" fontId="0" fillId="8" borderId="0" xfId="0" applyFill="1" applyProtection="1">
      <protection hidden="1"/>
    </xf>
    <xf numFmtId="0" fontId="37" fillId="8" borderId="6" xfId="0" applyFont="1" applyFill="1" applyBorder="1" applyProtection="1">
      <protection hidden="1"/>
    </xf>
    <xf numFmtId="14" fontId="20" fillId="13" borderId="1" xfId="0" applyNumberFormat="1" applyFont="1" applyFill="1" applyBorder="1" applyAlignment="1" applyProtection="1">
      <alignment horizontal="center"/>
      <protection hidden="1"/>
    </xf>
    <xf numFmtId="14" fontId="20" fillId="13" borderId="10" xfId="0" applyNumberFormat="1" applyFont="1" applyFill="1" applyBorder="1" applyAlignment="1" applyProtection="1">
      <alignment horizontal="left"/>
      <protection hidden="1"/>
    </xf>
    <xf numFmtId="14" fontId="20" fillId="13" borderId="11" xfId="0" applyNumberFormat="1" applyFont="1" applyFill="1" applyBorder="1" applyAlignment="1" applyProtection="1">
      <alignment horizontal="center"/>
      <protection hidden="1"/>
    </xf>
    <xf numFmtId="0" fontId="23" fillId="5" borderId="11" xfId="0" applyFont="1" applyFill="1" applyBorder="1" applyAlignment="1" applyProtection="1">
      <alignment horizontal="center"/>
      <protection hidden="1"/>
    </xf>
    <xf numFmtId="0" fontId="38" fillId="6" borderId="10" xfId="2" applyFont="1" applyFill="1" applyBorder="1" applyAlignment="1" applyProtection="1">
      <alignment vertical="center"/>
      <protection hidden="1"/>
    </xf>
    <xf numFmtId="0" fontId="23" fillId="6" borderId="11" xfId="0" applyFont="1" applyFill="1" applyBorder="1" applyAlignment="1" applyProtection="1">
      <alignment horizontal="center"/>
      <protection hidden="1"/>
    </xf>
    <xf numFmtId="0" fontId="0" fillId="11" borderId="0" xfId="0" applyFill="1" applyProtection="1">
      <protection hidden="1"/>
    </xf>
    <xf numFmtId="0" fontId="0" fillId="11" borderId="4" xfId="0" applyFill="1" applyBorder="1" applyProtection="1">
      <protection hidden="1"/>
    </xf>
    <xf numFmtId="0" fontId="0" fillId="11" borderId="0" xfId="0" applyFill="1" applyBorder="1" applyProtection="1">
      <protection hidden="1"/>
    </xf>
    <xf numFmtId="0" fontId="25" fillId="12" borderId="1" xfId="0" applyFont="1" applyFill="1" applyBorder="1" applyAlignment="1" applyProtection="1">
      <alignment horizontal="center" vertical="center"/>
      <protection hidden="1"/>
    </xf>
    <xf numFmtId="0" fontId="39" fillId="7" borderId="6" xfId="0" applyFont="1" applyFill="1" applyBorder="1" applyProtection="1">
      <protection locked="0"/>
    </xf>
    <xf numFmtId="0" fontId="28" fillId="14" borderId="10" xfId="0" applyFont="1" applyFill="1" applyBorder="1" applyAlignment="1" applyProtection="1">
      <alignment horizontal="center"/>
      <protection hidden="1"/>
    </xf>
    <xf numFmtId="0" fontId="28" fillId="14" borderId="14" xfId="0" applyFont="1" applyFill="1" applyBorder="1" applyAlignment="1" applyProtection="1">
      <alignment horizontal="center"/>
      <protection hidden="1"/>
    </xf>
    <xf numFmtId="0" fontId="28" fillId="14" borderId="11" xfId="0" applyFont="1" applyFill="1" applyBorder="1" applyAlignment="1" applyProtection="1">
      <alignment horizontal="center"/>
      <protection hidden="1"/>
    </xf>
    <xf numFmtId="0" fontId="8" fillId="5" borderId="3" xfId="0" applyFont="1" applyFill="1" applyBorder="1" applyProtection="1">
      <protection hidden="1"/>
    </xf>
    <xf numFmtId="44" fontId="18" fillId="5" borderId="13" xfId="0" applyNumberFormat="1" applyFont="1" applyFill="1" applyBorder="1" applyAlignment="1" applyProtection="1">
      <alignment horizontal="right"/>
      <protection hidden="1"/>
    </xf>
    <xf numFmtId="0" fontId="24" fillId="6" borderId="4" xfId="0" applyFont="1" applyFill="1" applyBorder="1" applyAlignment="1" applyProtection="1">
      <alignment horizontal="right"/>
      <protection hidden="1"/>
    </xf>
    <xf numFmtId="0" fontId="8" fillId="6" borderId="3" xfId="0" applyFont="1" applyFill="1" applyBorder="1" applyProtection="1">
      <protection hidden="1"/>
    </xf>
    <xf numFmtId="0" fontId="24" fillId="6" borderId="8" xfId="0" applyFont="1" applyFill="1" applyBorder="1" applyAlignment="1" applyProtection="1">
      <alignment horizontal="right"/>
      <protection hidden="1"/>
    </xf>
    <xf numFmtId="44" fontId="18" fillId="6" borderId="13" xfId="0" applyNumberFormat="1" applyFont="1" applyFill="1" applyBorder="1" applyAlignment="1" applyProtection="1">
      <alignment horizontal="right"/>
      <protection hidden="1"/>
    </xf>
    <xf numFmtId="44" fontId="8" fillId="12" borderId="14" xfId="0" applyNumberFormat="1" applyFont="1" applyFill="1" applyBorder="1" applyAlignment="1" applyProtection="1">
      <alignment horizontal="center"/>
      <protection hidden="1"/>
    </xf>
    <xf numFmtId="0" fontId="40" fillId="4" borderId="0" xfId="0" applyFont="1" applyFill="1" applyAlignment="1" applyProtection="1">
      <alignment vertical="top"/>
      <protection hidden="1"/>
    </xf>
    <xf numFmtId="49" fontId="6" fillId="2" borderId="1" xfId="1" applyNumberFormat="1" applyFont="1" applyFill="1" applyBorder="1" applyProtection="1">
      <protection locked="0"/>
    </xf>
    <xf numFmtId="0" fontId="0" fillId="0" borderId="0" xfId="0" applyProtection="1">
      <protection locked="0" hidden="1"/>
    </xf>
    <xf numFmtId="44" fontId="6" fillId="2" borderId="10" xfId="1" applyFont="1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44" fontId="6" fillId="2" borderId="14" xfId="1" applyFont="1" applyFill="1" applyBorder="1" applyProtection="1">
      <protection locked="0"/>
    </xf>
    <xf numFmtId="0" fontId="0" fillId="2" borderId="0" xfId="0" applyFill="1" applyBorder="1" applyAlignment="1" applyProtection="1">
      <alignment horizontal="right"/>
      <protection hidden="1"/>
    </xf>
    <xf numFmtId="44" fontId="10" fillId="5" borderId="7" xfId="0" applyNumberFormat="1" applyFont="1" applyFill="1" applyBorder="1" applyProtection="1">
      <protection locked="0" hidden="1"/>
    </xf>
    <xf numFmtId="0" fontId="0" fillId="6" borderId="14" xfId="0" applyFill="1" applyBorder="1" applyAlignment="1" applyProtection="1">
      <alignment vertical="center"/>
      <protection hidden="1"/>
    </xf>
    <xf numFmtId="44" fontId="6" fillId="2" borderId="1" xfId="1" applyFont="1" applyFill="1" applyBorder="1" applyAlignment="1" applyProtection="1">
      <alignment horizontal="center"/>
      <protection locked="0"/>
    </xf>
    <xf numFmtId="44" fontId="6" fillId="2" borderId="9" xfId="1" applyFon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44" fontId="6" fillId="2" borderId="1" xfId="1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38" fillId="4" borderId="0" xfId="2" applyFont="1" applyFill="1" applyAlignment="1" applyProtection="1">
      <protection hidden="1"/>
    </xf>
    <xf numFmtId="0" fontId="8" fillId="2" borderId="0" xfId="0" applyFont="1" applyFill="1" applyProtection="1">
      <protection hidden="1"/>
    </xf>
    <xf numFmtId="0" fontId="0" fillId="4" borderId="8" xfId="0" applyFill="1" applyBorder="1" applyProtection="1">
      <protection hidden="1"/>
    </xf>
    <xf numFmtId="0" fontId="41" fillId="4" borderId="0" xfId="0" applyFont="1" applyFill="1" applyProtection="1">
      <protection hidden="1"/>
    </xf>
    <xf numFmtId="0" fontId="33" fillId="0" borderId="0" xfId="0" applyFont="1" applyProtection="1">
      <protection locked="0" hidden="1"/>
    </xf>
    <xf numFmtId="2" fontId="6" fillId="2" borderId="9" xfId="1" applyNumberFormat="1" applyFont="1" applyFill="1" applyBorder="1" applyAlignment="1" applyProtection="1">
      <alignment horizontal="center"/>
      <protection hidden="1"/>
    </xf>
    <xf numFmtId="2" fontId="6" fillId="2" borderId="1" xfId="1" applyNumberFormat="1" applyFont="1" applyFill="1" applyBorder="1" applyAlignment="1" applyProtection="1">
      <alignment horizontal="center"/>
      <protection hidden="1"/>
    </xf>
    <xf numFmtId="44" fontId="6" fillId="2" borderId="1" xfId="1" applyFont="1" applyFill="1" applyBorder="1" applyAlignment="1" applyProtection="1">
      <alignment horizontal="center"/>
      <protection hidden="1"/>
    </xf>
    <xf numFmtId="0" fontId="0" fillId="6" borderId="10" xfId="0" applyFill="1" applyBorder="1" applyAlignment="1" applyProtection="1">
      <alignment vertical="center"/>
      <protection hidden="1"/>
    </xf>
    <xf numFmtId="0" fontId="0" fillId="5" borderId="10" xfId="0" applyFill="1" applyBorder="1" applyAlignment="1" applyProtection="1">
      <alignment vertical="center"/>
      <protection hidden="1"/>
    </xf>
    <xf numFmtId="0" fontId="0" fillId="5" borderId="13" xfId="0" applyFill="1" applyBorder="1" applyAlignment="1" applyProtection="1">
      <alignment vertical="center"/>
      <protection hidden="1"/>
    </xf>
    <xf numFmtId="0" fontId="7" fillId="15" borderId="1" xfId="2" applyFill="1" applyBorder="1" applyAlignment="1" applyProtection="1">
      <alignment horizontal="center"/>
      <protection hidden="1"/>
    </xf>
    <xf numFmtId="2" fontId="6" fillId="2" borderId="1" xfId="1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hidden="1"/>
    </xf>
    <xf numFmtId="49" fontId="0" fillId="2" borderId="1" xfId="1" applyNumberFormat="1" applyFont="1" applyFill="1" applyBorder="1" applyProtection="1">
      <protection locked="0"/>
    </xf>
    <xf numFmtId="0" fontId="0" fillId="2" borderId="3" xfId="0" applyFill="1" applyBorder="1" applyProtection="1">
      <protection hidden="1"/>
    </xf>
    <xf numFmtId="44" fontId="8" fillId="8" borderId="9" xfId="0" applyNumberFormat="1" applyFont="1" applyFill="1" applyBorder="1" applyAlignment="1" applyProtection="1">
      <alignment horizontal="center"/>
      <protection hidden="1"/>
    </xf>
    <xf numFmtId="44" fontId="8" fillId="11" borderId="11" xfId="0" applyNumberFormat="1" applyFont="1" applyFill="1" applyBorder="1" applyAlignment="1" applyProtection="1">
      <alignment horizontal="center"/>
      <protection hidden="1"/>
    </xf>
    <xf numFmtId="44" fontId="8" fillId="7" borderId="11" xfId="0" applyNumberFormat="1" applyFont="1" applyFill="1" applyBorder="1" applyAlignment="1" applyProtection="1">
      <alignment horizontal="center"/>
      <protection hidden="1"/>
    </xf>
    <xf numFmtId="14" fontId="15" fillId="9" borderId="20" xfId="0" applyNumberFormat="1" applyFont="1" applyFill="1" applyBorder="1" applyAlignment="1" applyProtection="1">
      <alignment horizontal="center"/>
      <protection hidden="1"/>
    </xf>
    <xf numFmtId="44" fontId="8" fillId="8" borderId="21" xfId="0" applyNumberFormat="1" applyFont="1" applyFill="1" applyBorder="1" applyAlignment="1" applyProtection="1">
      <alignment horizontal="center"/>
      <protection hidden="1"/>
    </xf>
    <xf numFmtId="44" fontId="8" fillId="11" borderId="20" xfId="0" applyNumberFormat="1" applyFont="1" applyFill="1" applyBorder="1" applyAlignment="1" applyProtection="1">
      <alignment horizontal="center"/>
      <protection hidden="1"/>
    </xf>
    <xf numFmtId="44" fontId="8" fillId="7" borderId="20" xfId="0" applyNumberFormat="1" applyFont="1" applyFill="1" applyBorder="1" applyAlignment="1" applyProtection="1">
      <alignment horizontal="center"/>
      <protection hidden="1"/>
    </xf>
    <xf numFmtId="0" fontId="33" fillId="8" borderId="0" xfId="0" applyFont="1" applyFill="1" applyAlignment="1" applyProtection="1">
      <alignment horizontal="right"/>
      <protection hidden="1"/>
    </xf>
    <xf numFmtId="44" fontId="18" fillId="5" borderId="3" xfId="0" applyNumberFormat="1" applyFont="1" applyFill="1" applyBorder="1" applyProtection="1">
      <protection hidden="1"/>
    </xf>
    <xf numFmtId="0" fontId="18" fillId="2" borderId="1" xfId="0" applyFont="1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167" fontId="6" fillId="2" borderId="1" xfId="1" applyNumberFormat="1" applyFont="1" applyFill="1" applyBorder="1" applyProtection="1">
      <protection locked="0"/>
    </xf>
    <xf numFmtId="0" fontId="0" fillId="6" borderId="5" xfId="0" applyFill="1" applyBorder="1" applyAlignment="1" applyProtection="1">
      <alignment vertical="center"/>
      <protection hidden="1"/>
    </xf>
    <xf numFmtId="0" fontId="0" fillId="6" borderId="2" xfId="0" applyFill="1" applyBorder="1" applyAlignment="1" applyProtection="1">
      <alignment vertical="center"/>
      <protection hidden="1"/>
    </xf>
    <xf numFmtId="0" fontId="0" fillId="6" borderId="7" xfId="0" applyFill="1" applyBorder="1" applyAlignment="1" applyProtection="1">
      <alignment vertical="center"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0" fillId="6" borderId="7" xfId="0" applyFill="1" applyBorder="1" applyAlignment="1" applyProtection="1">
      <alignment horizontal="center"/>
      <protection hidden="1"/>
    </xf>
    <xf numFmtId="44" fontId="10" fillId="6" borderId="13" xfId="0" applyNumberFormat="1" applyFont="1" applyFill="1" applyBorder="1" applyProtection="1">
      <protection locked="0" hidden="1"/>
    </xf>
    <xf numFmtId="44" fontId="10" fillId="6" borderId="2" xfId="0" applyNumberFormat="1" applyFont="1" applyFill="1" applyBorder="1" applyProtection="1">
      <protection locked="0" hidden="1"/>
    </xf>
    <xf numFmtId="44" fontId="10" fillId="6" borderId="0" xfId="0" applyNumberFormat="1" applyFont="1" applyFill="1" applyBorder="1" applyProtection="1">
      <protection locked="0" hidden="1"/>
    </xf>
    <xf numFmtId="44" fontId="10" fillId="6" borderId="4" xfId="0" applyNumberFormat="1" applyFont="1" applyFill="1" applyBorder="1" applyProtection="1">
      <protection locked="0" hidden="1"/>
    </xf>
    <xf numFmtId="164" fontId="10" fillId="6" borderId="2" xfId="1" applyNumberFormat="1" applyFont="1" applyFill="1" applyBorder="1" applyProtection="1">
      <protection locked="0" hidden="1"/>
    </xf>
    <xf numFmtId="44" fontId="10" fillId="5" borderId="2" xfId="1" applyFont="1" applyFill="1" applyBorder="1" applyProtection="1">
      <protection locked="0" hidden="1"/>
    </xf>
    <xf numFmtId="44" fontId="10" fillId="5" borderId="2" xfId="1" applyFont="1" applyFill="1" applyBorder="1" applyProtection="1">
      <protection hidden="1"/>
    </xf>
    <xf numFmtId="0" fontId="43" fillId="0" borderId="0" xfId="0" applyFont="1" applyFill="1" applyProtection="1">
      <protection hidden="1"/>
    </xf>
    <xf numFmtId="44" fontId="0" fillId="2" borderId="1" xfId="1" applyFont="1" applyFill="1" applyBorder="1" applyAlignment="1" applyProtection="1">
      <alignment horizontal="center"/>
      <protection locked="0"/>
    </xf>
    <xf numFmtId="44" fontId="0" fillId="2" borderId="9" xfId="1" applyFont="1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 hidden="1"/>
    </xf>
    <xf numFmtId="0" fontId="0" fillId="6" borderId="5" xfId="0" applyFill="1" applyBorder="1" applyAlignment="1" applyProtection="1">
      <alignment horizontal="center"/>
      <protection locked="0" hidden="1"/>
    </xf>
    <xf numFmtId="0" fontId="0" fillId="6" borderId="6" xfId="0" applyFill="1" applyBorder="1" applyAlignment="1" applyProtection="1">
      <alignment horizontal="center"/>
      <protection locked="0" hidden="1"/>
    </xf>
    <xf numFmtId="0" fontId="0" fillId="6" borderId="12" xfId="0" applyFill="1" applyBorder="1" applyAlignment="1" applyProtection="1">
      <alignment horizontal="center"/>
      <protection locked="0" hidden="1"/>
    </xf>
    <xf numFmtId="0" fontId="0" fillId="6" borderId="7" xfId="0" applyFill="1" applyBorder="1" applyAlignment="1" applyProtection="1">
      <alignment horizontal="center"/>
      <protection locked="0" hidden="1"/>
    </xf>
    <xf numFmtId="0" fontId="0" fillId="6" borderId="4" xfId="0" applyFill="1" applyBorder="1" applyAlignment="1" applyProtection="1">
      <alignment horizontal="center"/>
      <protection locked="0" hidden="1"/>
    </xf>
    <xf numFmtId="0" fontId="0" fillId="6" borderId="0" xfId="0" applyFill="1" applyBorder="1" applyAlignment="1" applyProtection="1">
      <alignment horizontal="center"/>
      <protection locked="0" hidden="1"/>
    </xf>
    <xf numFmtId="0" fontId="0" fillId="5" borderId="6" xfId="0" applyFill="1" applyBorder="1" applyAlignment="1" applyProtection="1">
      <alignment horizontal="center"/>
      <protection locked="0" hidden="1"/>
    </xf>
    <xf numFmtId="44" fontId="18" fillId="0" borderId="1" xfId="1" applyFont="1" applyFill="1" applyBorder="1" applyAlignment="1" applyProtection="1">
      <alignment horizontal="center"/>
      <protection locked="0"/>
    </xf>
    <xf numFmtId="44" fontId="18" fillId="0" borderId="20" xfId="1" applyFont="1" applyFill="1" applyBorder="1" applyAlignment="1" applyProtection="1">
      <alignment horizontal="center"/>
      <protection locked="0"/>
    </xf>
    <xf numFmtId="164" fontId="10" fillId="6" borderId="13" xfId="1" applyNumberFormat="1" applyFont="1" applyFill="1" applyBorder="1" applyProtection="1">
      <protection hidden="1"/>
    </xf>
    <xf numFmtId="164" fontId="10" fillId="6" borderId="8" xfId="1" applyNumberFormat="1" applyFont="1" applyFill="1" applyBorder="1" applyProtection="1">
      <protection hidden="1"/>
    </xf>
    <xf numFmtId="44" fontId="10" fillId="5" borderId="9" xfId="1" applyFont="1" applyFill="1" applyBorder="1" applyProtection="1">
      <protection hidden="1"/>
    </xf>
    <xf numFmtId="14" fontId="16" fillId="10" borderId="22" xfId="0" applyNumberFormat="1" applyFont="1" applyFill="1" applyBorder="1" applyAlignment="1" applyProtection="1">
      <alignment horizontal="center"/>
      <protection hidden="1"/>
    </xf>
    <xf numFmtId="0" fontId="0" fillId="5" borderId="22" xfId="0" applyFill="1" applyBorder="1" applyAlignment="1" applyProtection="1">
      <alignment horizontal="center"/>
      <protection hidden="1"/>
    </xf>
    <xf numFmtId="44" fontId="10" fillId="5" borderId="23" xfId="0" applyNumberFormat="1" applyFont="1" applyFill="1" applyBorder="1" applyProtection="1">
      <protection hidden="1"/>
    </xf>
    <xf numFmtId="0" fontId="0" fillId="6" borderId="22" xfId="0" applyFill="1" applyBorder="1" applyAlignment="1" applyProtection="1">
      <alignment horizontal="center"/>
      <protection locked="0" hidden="1"/>
    </xf>
    <xf numFmtId="0" fontId="0" fillId="6" borderId="23" xfId="0" applyFill="1" applyBorder="1" applyAlignment="1" applyProtection="1">
      <alignment horizontal="center"/>
      <protection locked="0" hidden="1"/>
    </xf>
    <xf numFmtId="0" fontId="0" fillId="6" borderId="23" xfId="0" applyFill="1" applyBorder="1" applyAlignment="1" applyProtection="1">
      <alignment horizontal="center"/>
      <protection hidden="1"/>
    </xf>
    <xf numFmtId="164" fontId="10" fillId="6" borderId="21" xfId="1" applyNumberFormat="1" applyFont="1" applyFill="1" applyBorder="1" applyProtection="1">
      <protection hidden="1"/>
    </xf>
    <xf numFmtId="0" fontId="0" fillId="5" borderId="22" xfId="0" applyFill="1" applyBorder="1" applyAlignment="1" applyProtection="1">
      <alignment horizontal="center"/>
      <protection locked="0" hidden="1"/>
    </xf>
    <xf numFmtId="44" fontId="10" fillId="5" borderId="21" xfId="1" applyFont="1" applyFill="1" applyBorder="1" applyProtection="1">
      <protection hidden="1"/>
    </xf>
    <xf numFmtId="0" fontId="0" fillId="5" borderId="23" xfId="0" applyFill="1" applyBorder="1" applyAlignment="1" applyProtection="1">
      <alignment horizontal="center"/>
      <protection locked="0" hidden="1"/>
    </xf>
    <xf numFmtId="0" fontId="44" fillId="6" borderId="4" xfId="0" applyFont="1" applyFill="1" applyBorder="1" applyAlignment="1" applyProtection="1">
      <alignment horizontal="center"/>
      <protection locked="0" hidden="1"/>
    </xf>
    <xf numFmtId="0" fontId="0" fillId="0" borderId="0" xfId="0" applyFill="1" applyProtection="1">
      <protection hidden="1"/>
    </xf>
    <xf numFmtId="0" fontId="0" fillId="0" borderId="3" xfId="0" applyBorder="1" applyProtection="1">
      <protection hidden="1"/>
    </xf>
    <xf numFmtId="44" fontId="16" fillId="10" borderId="10" xfId="0" applyNumberFormat="1" applyFont="1" applyFill="1" applyBorder="1" applyAlignment="1" applyProtection="1">
      <alignment horizontal="center"/>
      <protection hidden="1"/>
    </xf>
    <xf numFmtId="0" fontId="0" fillId="7" borderId="14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39" fillId="7" borderId="24" xfId="0" applyFont="1" applyFill="1" applyBorder="1" applyProtection="1">
      <protection locked="0"/>
    </xf>
    <xf numFmtId="168" fontId="6" fillId="2" borderId="1" xfId="1" applyNumberFormat="1" applyFont="1" applyFill="1" applyBorder="1" applyProtection="1">
      <protection locked="0"/>
    </xf>
    <xf numFmtId="169" fontId="6" fillId="2" borderId="1" xfId="1" applyNumberFormat="1" applyFont="1" applyFill="1" applyBorder="1" applyProtection="1">
      <protection locked="0"/>
    </xf>
    <xf numFmtId="164" fontId="10" fillId="6" borderId="23" xfId="1" applyNumberFormat="1" applyFont="1" applyFill="1" applyBorder="1" applyProtection="1">
      <protection hidden="1"/>
    </xf>
    <xf numFmtId="1" fontId="0" fillId="6" borderId="7" xfId="0" applyNumberFormat="1" applyFill="1" applyBorder="1" applyAlignment="1" applyProtection="1">
      <alignment horizontal="center"/>
      <protection hidden="1"/>
    </xf>
    <xf numFmtId="49" fontId="0" fillId="0" borderId="1" xfId="0" applyNumberFormat="1" applyFill="1" applyBorder="1" applyProtection="1">
      <protection locked="0"/>
    </xf>
    <xf numFmtId="0" fontId="0" fillId="6" borderId="0" xfId="0" applyFill="1" applyBorder="1" applyAlignment="1" applyProtection="1">
      <alignment horizontal="left"/>
      <protection hidden="1"/>
    </xf>
    <xf numFmtId="0" fontId="0" fillId="5" borderId="0" xfId="0" applyFill="1" applyBorder="1" applyAlignment="1" applyProtection="1">
      <alignment horizontal="left"/>
      <protection hidden="1"/>
    </xf>
    <xf numFmtId="0" fontId="38" fillId="2" borderId="10" xfId="2" applyFont="1" applyFill="1" applyBorder="1" applyAlignment="1" applyProtection="1">
      <alignment vertical="center"/>
      <protection hidden="1"/>
    </xf>
    <xf numFmtId="44" fontId="18" fillId="0" borderId="26" xfId="1" applyFont="1" applyFill="1" applyBorder="1" applyAlignment="1" applyProtection="1">
      <alignment horizontal="center"/>
      <protection locked="0"/>
    </xf>
    <xf numFmtId="44" fontId="18" fillId="0" borderId="27" xfId="1" applyFont="1" applyFill="1" applyBorder="1" applyAlignment="1" applyProtection="1">
      <alignment horizontal="center"/>
      <protection locked="0"/>
    </xf>
    <xf numFmtId="44" fontId="18" fillId="0" borderId="28" xfId="1" applyFont="1" applyFill="1" applyBorder="1" applyAlignment="1" applyProtection="1">
      <alignment horizontal="center"/>
      <protection locked="0"/>
    </xf>
    <xf numFmtId="44" fontId="18" fillId="0" borderId="25" xfId="1" applyFont="1" applyFill="1" applyBorder="1" applyAlignment="1" applyProtection="1">
      <alignment horizontal="center"/>
      <protection locked="0"/>
    </xf>
    <xf numFmtId="0" fontId="40" fillId="0" borderId="0" xfId="0" applyFont="1" applyFill="1" applyAlignment="1" applyProtection="1">
      <alignment horizontal="center" vertical="top"/>
      <protection hidden="1"/>
    </xf>
    <xf numFmtId="0" fontId="8" fillId="8" borderId="10" xfId="0" applyFont="1" applyFill="1" applyBorder="1" applyAlignment="1" applyProtection="1">
      <alignment horizontal="center"/>
      <protection hidden="1"/>
    </xf>
    <xf numFmtId="0" fontId="8" fillId="8" borderId="14" xfId="0" applyFont="1" applyFill="1" applyBorder="1" applyAlignment="1" applyProtection="1">
      <alignment horizontal="center"/>
      <protection hidden="1"/>
    </xf>
    <xf numFmtId="0" fontId="8" fillId="8" borderId="11" xfId="0" applyFont="1" applyFill="1" applyBorder="1" applyAlignment="1" applyProtection="1">
      <alignment horizontal="center"/>
      <protection hidden="1"/>
    </xf>
    <xf numFmtId="0" fontId="7" fillId="5" borderId="10" xfId="2" applyFill="1" applyBorder="1" applyAlignment="1" applyProtection="1">
      <alignment horizontal="center"/>
      <protection hidden="1"/>
    </xf>
    <xf numFmtId="0" fontId="7" fillId="5" borderId="14" xfId="2" applyFill="1" applyBorder="1" applyAlignment="1" applyProtection="1">
      <alignment horizontal="center"/>
      <protection hidden="1"/>
    </xf>
    <xf numFmtId="0" fontId="7" fillId="5" borderId="11" xfId="2" applyFill="1" applyBorder="1" applyAlignment="1" applyProtection="1">
      <alignment horizontal="center"/>
      <protection hidden="1"/>
    </xf>
    <xf numFmtId="0" fontId="42" fillId="5" borderId="15" xfId="0" applyFont="1" applyFill="1" applyBorder="1" applyAlignment="1" applyProtection="1">
      <alignment horizontal="center" vertical="center"/>
      <protection hidden="1"/>
    </xf>
    <xf numFmtId="0" fontId="42" fillId="5" borderId="12" xfId="0" applyFont="1" applyFill="1" applyBorder="1" applyAlignment="1" applyProtection="1">
      <alignment horizontal="center" vertical="center"/>
      <protection hidden="1"/>
    </xf>
    <xf numFmtId="0" fontId="42" fillId="5" borderId="6" xfId="0" applyFont="1" applyFill="1" applyBorder="1" applyAlignment="1" applyProtection="1">
      <alignment horizontal="center" vertical="center"/>
      <protection hidden="1"/>
    </xf>
    <xf numFmtId="0" fontId="42" fillId="5" borderId="3" xfId="0" applyFont="1" applyFill="1" applyBorder="1" applyAlignment="1" applyProtection="1">
      <alignment horizontal="center" vertical="center"/>
      <protection hidden="1"/>
    </xf>
    <xf numFmtId="0" fontId="42" fillId="5" borderId="0" xfId="0" applyFont="1" applyFill="1" applyBorder="1" applyAlignment="1" applyProtection="1">
      <alignment horizontal="center" vertical="center"/>
      <protection hidden="1"/>
    </xf>
    <xf numFmtId="0" fontId="42" fillId="5" borderId="4" xfId="0" applyFont="1" applyFill="1" applyBorder="1" applyAlignment="1" applyProtection="1">
      <alignment horizontal="center" vertical="center"/>
      <protection hidden="1"/>
    </xf>
    <xf numFmtId="0" fontId="42" fillId="5" borderId="13" xfId="0" applyFont="1" applyFill="1" applyBorder="1" applyAlignment="1" applyProtection="1">
      <alignment horizontal="center" vertical="center"/>
      <protection hidden="1"/>
    </xf>
    <xf numFmtId="0" fontId="42" fillId="5" borderId="8" xfId="0" applyFont="1" applyFill="1" applyBorder="1" applyAlignment="1" applyProtection="1">
      <alignment horizontal="center" vertical="center"/>
      <protection hidden="1"/>
    </xf>
    <xf numFmtId="0" fontId="42" fillId="5" borderId="9" xfId="0" applyFont="1" applyFill="1" applyBorder="1" applyAlignment="1" applyProtection="1">
      <alignment horizontal="center" vertical="center"/>
      <protection hidden="1"/>
    </xf>
    <xf numFmtId="0" fontId="19" fillId="11" borderId="10" xfId="0" applyFont="1" applyFill="1" applyBorder="1" applyAlignment="1" applyProtection="1">
      <alignment horizontal="center"/>
      <protection hidden="1"/>
    </xf>
    <xf numFmtId="0" fontId="19" fillId="11" borderId="14" xfId="0" applyFont="1" applyFill="1" applyBorder="1" applyAlignment="1" applyProtection="1">
      <alignment horizontal="center"/>
      <protection hidden="1"/>
    </xf>
    <xf numFmtId="0" fontId="19" fillId="11" borderId="11" xfId="0" applyFont="1" applyFill="1" applyBorder="1" applyAlignment="1" applyProtection="1">
      <alignment horizontal="center"/>
      <protection hidden="1"/>
    </xf>
    <xf numFmtId="0" fontId="7" fillId="5" borderId="10" xfId="2" applyFill="1" applyBorder="1" applyAlignment="1" applyProtection="1">
      <alignment horizontal="center" vertical="center"/>
      <protection hidden="1"/>
    </xf>
    <xf numFmtId="0" fontId="7" fillId="5" borderId="14" xfId="2" applyFill="1" applyBorder="1" applyAlignment="1" applyProtection="1">
      <alignment horizontal="center" vertical="center"/>
      <protection hidden="1"/>
    </xf>
    <xf numFmtId="0" fontId="7" fillId="5" borderId="11" xfId="2" applyFill="1" applyBorder="1" applyAlignment="1" applyProtection="1">
      <alignment horizontal="center" vertical="center"/>
      <protection hidden="1"/>
    </xf>
    <xf numFmtId="0" fontId="25" fillId="4" borderId="10" xfId="0" applyFont="1" applyFill="1" applyBorder="1" applyAlignment="1" applyProtection="1">
      <alignment horizontal="center"/>
      <protection hidden="1"/>
    </xf>
    <xf numFmtId="0" fontId="25" fillId="4" borderId="14" xfId="0" applyFont="1" applyFill="1" applyBorder="1" applyAlignment="1" applyProtection="1">
      <alignment horizontal="center"/>
      <protection hidden="1"/>
    </xf>
    <xf numFmtId="0" fontId="25" fillId="4" borderId="11" xfId="0" applyFont="1" applyFill="1" applyBorder="1" applyAlignment="1" applyProtection="1">
      <alignment horizontal="center"/>
      <protection hidden="1"/>
    </xf>
    <xf numFmtId="0" fontId="7" fillId="6" borderId="10" xfId="2" applyFill="1" applyBorder="1" applyAlignment="1" applyProtection="1">
      <alignment horizontal="center" vertical="center"/>
      <protection hidden="1"/>
    </xf>
    <xf numFmtId="0" fontId="7" fillId="6" borderId="14" xfId="2" applyFill="1" applyBorder="1" applyAlignment="1" applyProtection="1">
      <alignment horizontal="center" vertical="center"/>
      <protection hidden="1"/>
    </xf>
    <xf numFmtId="0" fontId="7" fillId="6" borderId="11" xfId="2" applyFill="1" applyBorder="1" applyAlignment="1" applyProtection="1">
      <alignment horizontal="center" vertical="center"/>
      <protection hidden="1"/>
    </xf>
    <xf numFmtId="0" fontId="18" fillId="6" borderId="10" xfId="2" applyFont="1" applyFill="1" applyBorder="1" applyAlignment="1" applyProtection="1">
      <alignment horizontal="center" vertical="center"/>
      <protection hidden="1"/>
    </xf>
    <xf numFmtId="0" fontId="18" fillId="6" borderId="11" xfId="2" applyFont="1" applyFill="1" applyBorder="1" applyAlignment="1" applyProtection="1">
      <alignment horizontal="center" vertical="center"/>
      <protection hidden="1"/>
    </xf>
    <xf numFmtId="0" fontId="16" fillId="7" borderId="10" xfId="0" applyFont="1" applyFill="1" applyBorder="1" applyAlignment="1" applyProtection="1">
      <alignment horizontal="center"/>
      <protection hidden="1"/>
    </xf>
    <xf numFmtId="0" fontId="16" fillId="7" borderId="14" xfId="0" applyFont="1" applyFill="1" applyBorder="1" applyAlignment="1" applyProtection="1">
      <alignment horizontal="center"/>
      <protection hidden="1"/>
    </xf>
    <xf numFmtId="0" fontId="16" fillId="7" borderId="11" xfId="0" applyFont="1" applyFill="1" applyBorder="1" applyAlignment="1" applyProtection="1">
      <alignment horizontal="center"/>
      <protection hidden="1"/>
    </xf>
    <xf numFmtId="0" fontId="7" fillId="5" borderId="15" xfId="2" applyFill="1" applyBorder="1" applyAlignment="1" applyProtection="1">
      <alignment horizontal="center" vertical="center"/>
      <protection hidden="1"/>
    </xf>
    <xf numFmtId="0" fontId="7" fillId="5" borderId="12" xfId="2" applyFill="1" applyBorder="1" applyAlignment="1" applyProtection="1">
      <alignment horizontal="center" vertical="center"/>
      <protection hidden="1"/>
    </xf>
    <xf numFmtId="0" fontId="7" fillId="5" borderId="6" xfId="2" applyFill="1" applyBorder="1" applyAlignment="1" applyProtection="1">
      <alignment horizontal="center" vertical="center"/>
      <protection hidden="1"/>
    </xf>
    <xf numFmtId="0" fontId="7" fillId="5" borderId="3" xfId="2" applyFill="1" applyBorder="1" applyAlignment="1" applyProtection="1">
      <alignment horizontal="center" vertical="center"/>
      <protection hidden="1"/>
    </xf>
    <xf numFmtId="0" fontId="7" fillId="5" borderId="0" xfId="2" applyFill="1" applyBorder="1" applyAlignment="1" applyProtection="1">
      <alignment horizontal="center" vertical="center"/>
      <protection hidden="1"/>
    </xf>
    <xf numFmtId="0" fontId="7" fillId="5" borderId="4" xfId="2" applyFill="1" applyBorder="1" applyAlignment="1" applyProtection="1">
      <alignment horizontal="center" vertical="center"/>
      <protection hidden="1"/>
    </xf>
    <xf numFmtId="0" fontId="7" fillId="5" borderId="13" xfId="2" applyFill="1" applyBorder="1" applyAlignment="1" applyProtection="1">
      <alignment horizontal="center" vertical="center"/>
      <protection hidden="1"/>
    </xf>
    <xf numFmtId="0" fontId="7" fillId="5" borderId="8" xfId="2" applyFill="1" applyBorder="1" applyAlignment="1" applyProtection="1">
      <alignment horizontal="center" vertical="center"/>
      <protection hidden="1"/>
    </xf>
    <xf numFmtId="0" fontId="7" fillId="5" borderId="9" xfId="2" applyFill="1" applyBorder="1" applyAlignment="1" applyProtection="1">
      <alignment horizontal="center" vertical="center"/>
      <protection hidden="1"/>
    </xf>
    <xf numFmtId="0" fontId="41" fillId="5" borderId="0" xfId="0" applyFont="1" applyFill="1" applyAlignment="1" applyProtection="1">
      <alignment horizontal="center"/>
      <protection hidden="1"/>
    </xf>
    <xf numFmtId="44" fontId="18" fillId="5" borderId="5" xfId="0" applyNumberFormat="1" applyFont="1" applyFill="1" applyBorder="1" applyAlignment="1" applyProtection="1">
      <alignment horizontal="center" vertical="center"/>
      <protection hidden="1"/>
    </xf>
    <xf numFmtId="44" fontId="18" fillId="5" borderId="7" xfId="0" applyNumberFormat="1" applyFont="1" applyFill="1" applyBorder="1" applyAlignment="1" applyProtection="1">
      <alignment horizontal="center" vertical="center"/>
      <protection hidden="1"/>
    </xf>
    <xf numFmtId="44" fontId="18" fillId="5" borderId="2" xfId="0" applyNumberFormat="1" applyFont="1" applyFill="1" applyBorder="1" applyAlignment="1" applyProtection="1">
      <alignment horizontal="center" vertical="center"/>
      <protection hidden="1"/>
    </xf>
    <xf numFmtId="44" fontId="18" fillId="6" borderId="5" xfId="0" applyNumberFormat="1" applyFont="1" applyFill="1" applyBorder="1" applyAlignment="1" applyProtection="1">
      <alignment horizontal="center" vertical="center"/>
      <protection hidden="1"/>
    </xf>
    <xf numFmtId="44" fontId="18" fillId="6" borderId="7" xfId="0" applyNumberFormat="1" applyFont="1" applyFill="1" applyBorder="1" applyAlignment="1" applyProtection="1">
      <alignment horizontal="center" vertical="center"/>
      <protection hidden="1"/>
    </xf>
    <xf numFmtId="44" fontId="18" fillId="6" borderId="2" xfId="0" applyNumberFormat="1" applyFont="1" applyFill="1" applyBorder="1" applyAlignment="1" applyProtection="1">
      <alignment horizontal="center" vertical="center"/>
      <protection hidden="1"/>
    </xf>
    <xf numFmtId="0" fontId="7" fillId="4" borderId="3" xfId="2" applyFill="1" applyBorder="1" applyAlignment="1" applyProtection="1">
      <alignment horizontal="center"/>
      <protection hidden="1"/>
    </xf>
    <xf numFmtId="0" fontId="7" fillId="4" borderId="0" xfId="2" applyFill="1" applyBorder="1" applyAlignment="1" applyProtection="1">
      <alignment horizontal="center"/>
      <protection hidden="1"/>
    </xf>
    <xf numFmtId="14" fontId="16" fillId="10" borderId="14" xfId="0" applyNumberFormat="1" applyFont="1" applyFill="1" applyBorder="1" applyAlignment="1" applyProtection="1">
      <alignment horizontal="center"/>
      <protection hidden="1"/>
    </xf>
    <xf numFmtId="14" fontId="16" fillId="10" borderId="11" xfId="0" applyNumberFormat="1" applyFont="1" applyFill="1" applyBorder="1" applyAlignment="1" applyProtection="1">
      <alignment horizontal="center"/>
      <protection hidden="1"/>
    </xf>
    <xf numFmtId="0" fontId="0" fillId="5" borderId="5" xfId="0" applyFill="1" applyBorder="1" applyAlignment="1" applyProtection="1">
      <alignment horizontal="left" vertical="center"/>
      <protection hidden="1"/>
    </xf>
    <xf numFmtId="0" fontId="0" fillId="5" borderId="2" xfId="0" applyFill="1" applyBorder="1" applyAlignment="1" applyProtection="1">
      <alignment horizontal="left" vertical="center"/>
      <protection hidden="1"/>
    </xf>
    <xf numFmtId="0" fontId="0" fillId="6" borderId="5" xfId="0" applyFill="1" applyBorder="1" applyAlignment="1" applyProtection="1">
      <alignment horizontal="left" vertical="center"/>
      <protection hidden="1"/>
    </xf>
    <xf numFmtId="0" fontId="0" fillId="6" borderId="7" xfId="0" applyFill="1" applyBorder="1" applyAlignment="1" applyProtection="1">
      <alignment horizontal="left" vertical="center"/>
      <protection hidden="1"/>
    </xf>
    <xf numFmtId="0" fontId="0" fillId="6" borderId="2" xfId="0" applyFill="1" applyBorder="1" applyAlignment="1" applyProtection="1">
      <alignment horizontal="left" vertical="center"/>
      <protection hidden="1"/>
    </xf>
  </cellXfs>
  <cellStyles count="3">
    <cellStyle name="Currency" xfId="1" builtinId="4"/>
    <cellStyle name="Hyperlink" xfId="2" builtinId="8"/>
    <cellStyle name="Normal" xfId="0" builtinId="0"/>
  </cellStyles>
  <dxfs count="29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Graf potrošnje po brojilu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'2021'!$C$74</c:f>
              <c:strCache>
                <c:ptCount val="1"/>
                <c:pt idx="0">
                  <c:v>Struja jednotarifna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'2021'!$D$73:$O$73</c:f>
              <c:strCache>
                <c:ptCount val="12"/>
                <c:pt idx="0">
                  <c:v>1. mj.</c:v>
                </c:pt>
                <c:pt idx="1">
                  <c:v>2. mj.</c:v>
                </c:pt>
                <c:pt idx="2">
                  <c:v>3. mj.</c:v>
                </c:pt>
                <c:pt idx="3">
                  <c:v>4. mj.</c:v>
                </c:pt>
                <c:pt idx="4">
                  <c:v>5. mj.</c:v>
                </c:pt>
                <c:pt idx="5">
                  <c:v>6. mj.</c:v>
                </c:pt>
                <c:pt idx="6">
                  <c:v>7. mj.</c:v>
                </c:pt>
                <c:pt idx="7">
                  <c:v>8. mj.</c:v>
                </c:pt>
                <c:pt idx="8">
                  <c:v>9. mj.</c:v>
                </c:pt>
                <c:pt idx="9">
                  <c:v>10. mj.</c:v>
                </c:pt>
                <c:pt idx="10">
                  <c:v>11. mj.</c:v>
                </c:pt>
                <c:pt idx="11">
                  <c:v>12. mj.</c:v>
                </c:pt>
              </c:strCache>
            </c:strRef>
          </c:cat>
          <c:val>
            <c:numRef>
              <c:f>'2021'!$D$74:$O$74</c:f>
              <c:numCache>
                <c:formatCode>_("kn"* #,##0.00_);_("kn"* \(#,##0.00\);_("kn"*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B-4A77-B6E1-B5AA9A1B2151}"/>
            </c:ext>
          </c:extLst>
        </c:ser>
        <c:ser>
          <c:idx val="1"/>
          <c:order val="1"/>
          <c:tx>
            <c:strRef>
              <c:f>'2021'!$C$75</c:f>
              <c:strCache>
                <c:ptCount val="1"/>
                <c:pt idx="0">
                  <c:v>Struja dvotarifna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'2021'!$D$73:$O$73</c:f>
              <c:strCache>
                <c:ptCount val="12"/>
                <c:pt idx="0">
                  <c:v>1. mj.</c:v>
                </c:pt>
                <c:pt idx="1">
                  <c:v>2. mj.</c:v>
                </c:pt>
                <c:pt idx="2">
                  <c:v>3. mj.</c:v>
                </c:pt>
                <c:pt idx="3">
                  <c:v>4. mj.</c:v>
                </c:pt>
                <c:pt idx="4">
                  <c:v>5. mj.</c:v>
                </c:pt>
                <c:pt idx="5">
                  <c:v>6. mj.</c:v>
                </c:pt>
                <c:pt idx="6">
                  <c:v>7. mj.</c:v>
                </c:pt>
                <c:pt idx="7">
                  <c:v>8. mj.</c:v>
                </c:pt>
                <c:pt idx="8">
                  <c:v>9. mj.</c:v>
                </c:pt>
                <c:pt idx="9">
                  <c:v>10. mj.</c:v>
                </c:pt>
                <c:pt idx="10">
                  <c:v>11. mj.</c:v>
                </c:pt>
                <c:pt idx="11">
                  <c:v>12. mj.</c:v>
                </c:pt>
              </c:strCache>
            </c:strRef>
          </c:cat>
          <c:val>
            <c:numRef>
              <c:f>'2021'!$D$75:$O$75</c:f>
              <c:numCache>
                <c:formatCode>_("kn"* #,##0.00_);_("kn"* \(#,##0.00\);_("kn"*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B-4A77-B6E1-B5AA9A1B2151}"/>
            </c:ext>
          </c:extLst>
        </c:ser>
        <c:ser>
          <c:idx val="2"/>
          <c:order val="2"/>
          <c:tx>
            <c:strRef>
              <c:f>'2021'!$C$76</c:f>
              <c:strCache>
                <c:ptCount val="1"/>
                <c:pt idx="0">
                  <c:v>Voda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'2021'!$D$73:$O$73</c:f>
              <c:strCache>
                <c:ptCount val="12"/>
                <c:pt idx="0">
                  <c:v>1. mj.</c:v>
                </c:pt>
                <c:pt idx="1">
                  <c:v>2. mj.</c:v>
                </c:pt>
                <c:pt idx="2">
                  <c:v>3. mj.</c:v>
                </c:pt>
                <c:pt idx="3">
                  <c:v>4. mj.</c:v>
                </c:pt>
                <c:pt idx="4">
                  <c:v>5. mj.</c:v>
                </c:pt>
                <c:pt idx="5">
                  <c:v>6. mj.</c:v>
                </c:pt>
                <c:pt idx="6">
                  <c:v>7. mj.</c:v>
                </c:pt>
                <c:pt idx="7">
                  <c:v>8. mj.</c:v>
                </c:pt>
                <c:pt idx="8">
                  <c:v>9. mj.</c:v>
                </c:pt>
                <c:pt idx="9">
                  <c:v>10. mj.</c:v>
                </c:pt>
                <c:pt idx="10">
                  <c:v>11. mj.</c:v>
                </c:pt>
                <c:pt idx="11">
                  <c:v>12. mj.</c:v>
                </c:pt>
              </c:strCache>
            </c:strRef>
          </c:cat>
          <c:val>
            <c:numRef>
              <c:f>'2021'!$D$76:$O$76</c:f>
              <c:numCache>
                <c:formatCode>_("kn"* #,##0.00_);_("kn"* \(#,##0.00\);_("kn"*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6B-4A77-B6E1-B5AA9A1B2151}"/>
            </c:ext>
          </c:extLst>
        </c:ser>
        <c:ser>
          <c:idx val="3"/>
          <c:order val="3"/>
          <c:tx>
            <c:strRef>
              <c:f>'2021'!$C$77</c:f>
              <c:strCache>
                <c:ptCount val="1"/>
                <c:pt idx="0">
                  <c:v>Plin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'2021'!$D$73:$O$73</c:f>
              <c:strCache>
                <c:ptCount val="12"/>
                <c:pt idx="0">
                  <c:v>1. mj.</c:v>
                </c:pt>
                <c:pt idx="1">
                  <c:v>2. mj.</c:v>
                </c:pt>
                <c:pt idx="2">
                  <c:v>3. mj.</c:v>
                </c:pt>
                <c:pt idx="3">
                  <c:v>4. mj.</c:v>
                </c:pt>
                <c:pt idx="4">
                  <c:v>5. mj.</c:v>
                </c:pt>
                <c:pt idx="5">
                  <c:v>6. mj.</c:v>
                </c:pt>
                <c:pt idx="6">
                  <c:v>7. mj.</c:v>
                </c:pt>
                <c:pt idx="7">
                  <c:v>8. mj.</c:v>
                </c:pt>
                <c:pt idx="8">
                  <c:v>9. mj.</c:v>
                </c:pt>
                <c:pt idx="9">
                  <c:v>10. mj.</c:v>
                </c:pt>
                <c:pt idx="10">
                  <c:v>11. mj.</c:v>
                </c:pt>
                <c:pt idx="11">
                  <c:v>12. mj.</c:v>
                </c:pt>
              </c:strCache>
            </c:strRef>
          </c:cat>
          <c:val>
            <c:numRef>
              <c:f>'2021'!$D$77:$O$77</c:f>
              <c:numCache>
                <c:formatCode>_-* #,##0.00\ [$kn-41A]_-;\-* #,##0.00\ [$kn-41A]_-;_-* "-"??\ [$kn-41A]_-;_-@_-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6B-4A77-B6E1-B5AA9A1B2151}"/>
            </c:ext>
          </c:extLst>
        </c:ser>
        <c:ser>
          <c:idx val="4"/>
          <c:order val="4"/>
          <c:tx>
            <c:strRef>
              <c:f>'2021'!$C$78</c:f>
              <c:strCache>
                <c:ptCount val="1"/>
                <c:pt idx="0">
                  <c:v>Toplinarstvo</c:v>
                </c:pt>
              </c:strCache>
            </c:strRef>
          </c:tx>
          <c:cat>
            <c:strRef>
              <c:f>'2021'!$D$73:$O$73</c:f>
              <c:strCache>
                <c:ptCount val="12"/>
                <c:pt idx="0">
                  <c:v>1. mj.</c:v>
                </c:pt>
                <c:pt idx="1">
                  <c:v>2. mj.</c:v>
                </c:pt>
                <c:pt idx="2">
                  <c:v>3. mj.</c:v>
                </c:pt>
                <c:pt idx="3">
                  <c:v>4. mj.</c:v>
                </c:pt>
                <c:pt idx="4">
                  <c:v>5. mj.</c:v>
                </c:pt>
                <c:pt idx="5">
                  <c:v>6. mj.</c:v>
                </c:pt>
                <c:pt idx="6">
                  <c:v>7. mj.</c:v>
                </c:pt>
                <c:pt idx="7">
                  <c:v>8. mj.</c:v>
                </c:pt>
                <c:pt idx="8">
                  <c:v>9. mj.</c:v>
                </c:pt>
                <c:pt idx="9">
                  <c:v>10. mj.</c:v>
                </c:pt>
                <c:pt idx="10">
                  <c:v>11. mj.</c:v>
                </c:pt>
                <c:pt idx="11">
                  <c:v>12. mj.</c:v>
                </c:pt>
              </c:strCache>
            </c:strRef>
          </c:cat>
          <c:val>
            <c:numRef>
              <c:f>'2021'!$D$78:$O$78</c:f>
              <c:numCache>
                <c:formatCode>_("kn"* #,##0.00_);_("kn"* \(#,##0.00\);_("kn"*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6B-4A77-B6E1-B5AA9A1B2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495744"/>
        <c:axId val="332496136"/>
      </c:lineChart>
      <c:catAx>
        <c:axId val="33249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496136"/>
        <c:crosses val="autoZero"/>
        <c:auto val="1"/>
        <c:lblAlgn val="ctr"/>
        <c:lblOffset val="100"/>
        <c:noMultiLvlLbl val="0"/>
      </c:catAx>
      <c:valAx>
        <c:axId val="332496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kn&quot;* #,##0.00_);_(&quot;kn&quot;* \(#,##0.00\);_(&quot;kn&quot;* &quot;-&quot;??_);_(@_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495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user/progresogrupakrediti" TargetMode="External"/><Relationship Id="rId13" Type="http://schemas.openxmlformats.org/officeDocument/2006/relationships/image" Target="../media/image7.jpe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www.progreso.hr/kreditno-posredovanje-podaci/?utm_medium=email&amp;utm_source=tablica-rezije&amp;utm_campaign=PG99+tablica+rezije&amp;utm_content=excel&amp;utm_term=ispunite+upitnik" TargetMode="External"/><Relationship Id="rId2" Type="http://schemas.openxmlformats.org/officeDocument/2006/relationships/hyperlink" Target="https://www.facebook.com/progreso.hr" TargetMode="External"/><Relationship Id="rId1" Type="http://schemas.openxmlformats.org/officeDocument/2006/relationships/image" Target="../media/image1.jpeg"/><Relationship Id="rId6" Type="http://schemas.openxmlformats.org/officeDocument/2006/relationships/hyperlink" Target="callto:progresogrupa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twitter.com/Progresogrupa" TargetMode="External"/><Relationship Id="rId4" Type="http://schemas.openxmlformats.org/officeDocument/2006/relationships/hyperlink" Target="https://www.linkedin.com/company/3508267?trkInfo=tas:progreso+grupa,idx:1-1-1&amp;trk=tyah" TargetMode="External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hyperlink" Target="https://twitter.com/Progresogrupa" TargetMode="External"/><Relationship Id="rId3" Type="http://schemas.openxmlformats.org/officeDocument/2006/relationships/hyperlink" Target="https://www.facebook.com/progreso.hr" TargetMode="External"/><Relationship Id="rId7" Type="http://schemas.openxmlformats.org/officeDocument/2006/relationships/hyperlink" Target="https://www.linkedin.com/company/3508267?trkInfo=tas:progreso+grupa,idx:1-1-1&amp;trk=tyah" TargetMode="External"/><Relationship Id="rId12" Type="http://schemas.openxmlformats.org/officeDocument/2006/relationships/image" Target="../media/image5.png"/><Relationship Id="rId2" Type="http://schemas.openxmlformats.org/officeDocument/2006/relationships/image" Target="../media/image1.jpeg"/><Relationship Id="rId16" Type="http://schemas.openxmlformats.org/officeDocument/2006/relationships/image" Target="../media/image7.jpeg"/><Relationship Id="rId1" Type="http://schemas.openxmlformats.org/officeDocument/2006/relationships/chart" Target="../charts/chart1.xml"/><Relationship Id="rId6" Type="http://schemas.openxmlformats.org/officeDocument/2006/relationships/image" Target="../media/image8.png"/><Relationship Id="rId11" Type="http://schemas.openxmlformats.org/officeDocument/2006/relationships/hyperlink" Target="https://www.youtube.com/user/progresogrupakrediti" TargetMode="External"/><Relationship Id="rId5" Type="http://schemas.openxmlformats.org/officeDocument/2006/relationships/hyperlink" Target="https://plus.google.com/u/0/+ProgresoHr/posts" TargetMode="External"/><Relationship Id="rId15" Type="http://schemas.openxmlformats.org/officeDocument/2006/relationships/hyperlink" Target="https://www.progreso.hr/kreditno-posredovanje-podaci/?utm_medium=email&amp;utm_source=tablica-rezije&amp;utm_campaign=PG99+tablica+rezije&amp;utm_content=excel&amp;utm_term=ispunite+upitnik" TargetMode="External"/><Relationship Id="rId10" Type="http://schemas.openxmlformats.org/officeDocument/2006/relationships/image" Target="../media/image4.png"/><Relationship Id="rId4" Type="http://schemas.openxmlformats.org/officeDocument/2006/relationships/image" Target="../media/image2.png"/><Relationship Id="rId9" Type="http://schemas.openxmlformats.org/officeDocument/2006/relationships/hyperlink" Target="callto:progresogrupa" TargetMode="External"/><Relationship Id="rId1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43</xdr:row>
      <xdr:rowOff>66675</xdr:rowOff>
    </xdr:from>
    <xdr:to>
      <xdr:col>1</xdr:col>
      <xdr:colOff>619125</xdr:colOff>
      <xdr:row>44</xdr:row>
      <xdr:rowOff>85725</xdr:rowOff>
    </xdr:to>
    <xdr:pic>
      <xdr:nvPicPr>
        <xdr:cNvPr id="2286" name="Picture 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162925"/>
          <a:ext cx="2305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180975</xdr:colOff>
      <xdr:row>58</xdr:row>
      <xdr:rowOff>123825</xdr:rowOff>
    </xdr:from>
    <xdr:to>
      <xdr:col>3</xdr:col>
      <xdr:colOff>485775</xdr:colOff>
      <xdr:row>60</xdr:row>
      <xdr:rowOff>47625</xdr:rowOff>
    </xdr:to>
    <xdr:pic>
      <xdr:nvPicPr>
        <xdr:cNvPr id="2287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1287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516255</xdr:colOff>
      <xdr:row>58</xdr:row>
      <xdr:rowOff>123825</xdr:rowOff>
    </xdr:from>
    <xdr:to>
      <xdr:col>4</xdr:col>
      <xdr:colOff>127635</xdr:colOff>
      <xdr:row>60</xdr:row>
      <xdr:rowOff>47625</xdr:rowOff>
    </xdr:to>
    <xdr:pic>
      <xdr:nvPicPr>
        <xdr:cNvPr id="2289" name="Pictur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2455" y="11256645"/>
          <a:ext cx="3048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295275</xdr:colOff>
      <xdr:row>58</xdr:row>
      <xdr:rowOff>123825</xdr:rowOff>
    </xdr:from>
    <xdr:to>
      <xdr:col>2</xdr:col>
      <xdr:colOff>600075</xdr:colOff>
      <xdr:row>60</xdr:row>
      <xdr:rowOff>47625</xdr:rowOff>
    </xdr:to>
    <xdr:pic>
      <xdr:nvPicPr>
        <xdr:cNvPr id="2290" name="Picture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11287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558165</xdr:colOff>
      <xdr:row>58</xdr:row>
      <xdr:rowOff>123825</xdr:rowOff>
    </xdr:from>
    <xdr:to>
      <xdr:col>4</xdr:col>
      <xdr:colOff>862965</xdr:colOff>
      <xdr:row>60</xdr:row>
      <xdr:rowOff>47625</xdr:rowOff>
    </xdr:to>
    <xdr:pic>
      <xdr:nvPicPr>
        <xdr:cNvPr id="2291" name="Picture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785" y="11256645"/>
          <a:ext cx="3048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194310</xdr:colOff>
      <xdr:row>58</xdr:row>
      <xdr:rowOff>123825</xdr:rowOff>
    </xdr:from>
    <xdr:to>
      <xdr:col>4</xdr:col>
      <xdr:colOff>499110</xdr:colOff>
      <xdr:row>60</xdr:row>
      <xdr:rowOff>47625</xdr:rowOff>
    </xdr:to>
    <xdr:pic>
      <xdr:nvPicPr>
        <xdr:cNvPr id="2292" name="Picture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3930" y="11256645"/>
          <a:ext cx="3048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53</xdr:row>
      <xdr:rowOff>161925</xdr:rowOff>
    </xdr:from>
    <xdr:to>
      <xdr:col>5</xdr:col>
      <xdr:colOff>45720</xdr:colOff>
      <xdr:row>56</xdr:row>
      <xdr:rowOff>9525</xdr:rowOff>
    </xdr:to>
    <xdr:pic>
      <xdr:nvPicPr>
        <xdr:cNvPr id="2293" name="Picture 1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0372725"/>
          <a:ext cx="26384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71</xdr:row>
      <xdr:rowOff>19050</xdr:rowOff>
    </xdr:from>
    <xdr:to>
      <xdr:col>15</xdr:col>
      <xdr:colOff>9525</xdr:colOff>
      <xdr:row>96</xdr:row>
      <xdr:rowOff>152400</xdr:rowOff>
    </xdr:to>
    <xdr:graphicFrame macro="">
      <xdr:nvGraphicFramePr>
        <xdr:cNvPr id="3335" name="Chart 3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99</xdr:row>
      <xdr:rowOff>66675</xdr:rowOff>
    </xdr:from>
    <xdr:to>
      <xdr:col>2</xdr:col>
      <xdr:colOff>516255</xdr:colOff>
      <xdr:row>100</xdr:row>
      <xdr:rowOff>95250</xdr:rowOff>
    </xdr:to>
    <xdr:pic>
      <xdr:nvPicPr>
        <xdr:cNvPr id="3336" name="Picture 1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269200"/>
          <a:ext cx="2305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114</xdr:row>
      <xdr:rowOff>123825</xdr:rowOff>
    </xdr:from>
    <xdr:to>
      <xdr:col>4</xdr:col>
      <xdr:colOff>478155</xdr:colOff>
      <xdr:row>116</xdr:row>
      <xdr:rowOff>57151</xdr:rowOff>
    </xdr:to>
    <xdr:pic>
      <xdr:nvPicPr>
        <xdr:cNvPr id="3337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232029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657225</xdr:colOff>
      <xdr:row>114</xdr:row>
      <xdr:rowOff>123825</xdr:rowOff>
    </xdr:from>
    <xdr:to>
      <xdr:col>5</xdr:col>
      <xdr:colOff>97156</xdr:colOff>
      <xdr:row>116</xdr:row>
      <xdr:rowOff>57151</xdr:rowOff>
    </xdr:to>
    <xdr:pic>
      <xdr:nvPicPr>
        <xdr:cNvPr id="3338" name="Pictur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232029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114</xdr:row>
      <xdr:rowOff>123825</xdr:rowOff>
    </xdr:from>
    <xdr:to>
      <xdr:col>5</xdr:col>
      <xdr:colOff>590550</xdr:colOff>
      <xdr:row>116</xdr:row>
      <xdr:rowOff>57151</xdr:rowOff>
    </xdr:to>
    <xdr:pic>
      <xdr:nvPicPr>
        <xdr:cNvPr id="3339" name="Picture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232029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295275</xdr:colOff>
      <xdr:row>114</xdr:row>
      <xdr:rowOff>123825</xdr:rowOff>
    </xdr:from>
    <xdr:to>
      <xdr:col>3</xdr:col>
      <xdr:colOff>592455</xdr:colOff>
      <xdr:row>116</xdr:row>
      <xdr:rowOff>57151</xdr:rowOff>
    </xdr:to>
    <xdr:pic>
      <xdr:nvPicPr>
        <xdr:cNvPr id="3340" name="Picture 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32029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352425</xdr:colOff>
      <xdr:row>114</xdr:row>
      <xdr:rowOff>123825</xdr:rowOff>
    </xdr:from>
    <xdr:to>
      <xdr:col>6</xdr:col>
      <xdr:colOff>666750</xdr:colOff>
      <xdr:row>116</xdr:row>
      <xdr:rowOff>57151</xdr:rowOff>
    </xdr:to>
    <xdr:pic>
      <xdr:nvPicPr>
        <xdr:cNvPr id="3341" name="Picture 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32029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742950</xdr:colOff>
      <xdr:row>114</xdr:row>
      <xdr:rowOff>123825</xdr:rowOff>
    </xdr:from>
    <xdr:to>
      <xdr:col>6</xdr:col>
      <xdr:colOff>173355</xdr:colOff>
      <xdr:row>116</xdr:row>
      <xdr:rowOff>57151</xdr:rowOff>
    </xdr:to>
    <xdr:pic>
      <xdr:nvPicPr>
        <xdr:cNvPr id="3342" name="Picture 10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32029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419100</xdr:colOff>
      <xdr:row>109</xdr:row>
      <xdr:rowOff>114300</xdr:rowOff>
    </xdr:from>
    <xdr:to>
      <xdr:col>6</xdr:col>
      <xdr:colOff>440056</xdr:colOff>
      <xdr:row>111</xdr:row>
      <xdr:rowOff>152399</xdr:rowOff>
    </xdr:to>
    <xdr:pic>
      <xdr:nvPicPr>
        <xdr:cNvPr id="3343" name="Picture 13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22240875"/>
          <a:ext cx="26384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ojamreza.hep.hr/index.html" TargetMode="External"/><Relationship Id="rId13" Type="http://schemas.openxmlformats.org/officeDocument/2006/relationships/hyperlink" Target="http://www.hep.hr/ods/kupci/kucanstvo.aspx" TargetMode="External"/><Relationship Id="rId18" Type="http://schemas.openxmlformats.org/officeDocument/2006/relationships/hyperlink" Target="http://www.progreso.hr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hep.hr/toplinarstvo/kupci/cijena.aspx" TargetMode="External"/><Relationship Id="rId21" Type="http://schemas.openxmlformats.org/officeDocument/2006/relationships/hyperlink" Target="http://www.hep.hr/ods/kupci-154/kucanstvo/tarifne-stavke-cijene/160" TargetMode="External"/><Relationship Id="rId7" Type="http://schemas.openxmlformats.org/officeDocument/2006/relationships/hyperlink" Target="http://www.cistoca.hr/default.aspx?id=258" TargetMode="External"/><Relationship Id="rId12" Type="http://schemas.openxmlformats.org/officeDocument/2006/relationships/hyperlink" Target="http://www.hep.hr/ods/kupci/kucanstvo.aspx" TargetMode="External"/><Relationship Id="rId17" Type="http://schemas.openxmlformats.org/officeDocument/2006/relationships/hyperlink" Target="http://www.zgh.hr/default.aspx?id=1333" TargetMode="External"/><Relationship Id="rId25" Type="http://schemas.openxmlformats.org/officeDocument/2006/relationships/hyperlink" Target="https://mojamreza.hep.hr/index.html" TargetMode="External"/><Relationship Id="rId2" Type="http://schemas.openxmlformats.org/officeDocument/2006/relationships/hyperlink" Target="http://www.vio.hr/default.aspx?id=49" TargetMode="External"/><Relationship Id="rId16" Type="http://schemas.openxmlformats.org/officeDocument/2006/relationships/hyperlink" Target="http://www1.zagreb.hr/slglasnik.nsf/VPD/D50E477D140EC1AAC1256DFE00565002?OpenDocument" TargetMode="External"/><Relationship Id="rId20" Type="http://schemas.openxmlformats.org/officeDocument/2006/relationships/hyperlink" Target="http://www.hep.hr/ods/kupci-154/kucanstvo/tarifne-stavke-cijene/160" TargetMode="External"/><Relationship Id="rId29" Type="http://schemas.openxmlformats.org/officeDocument/2006/relationships/comments" Target="../comments1.xml"/><Relationship Id="rId1" Type="http://schemas.openxmlformats.org/officeDocument/2006/relationships/hyperlink" Target="http://www.hep.hr/ods/kupci/kucanstvo.aspx" TargetMode="External"/><Relationship Id="rId6" Type="http://schemas.openxmlformats.org/officeDocument/2006/relationships/hyperlink" Target="http://www.mgipu.hr/doc/Visina_komunalne_naknade.pdf" TargetMode="External"/><Relationship Id="rId11" Type="http://schemas.openxmlformats.org/officeDocument/2006/relationships/hyperlink" Target="mailto:m.meduric@gmail.com" TargetMode="External"/><Relationship Id="rId24" Type="http://schemas.openxmlformats.org/officeDocument/2006/relationships/hyperlink" Target="http://www.gpz-opskrba.hr/korisne-informacije/cijena-prirodnog-plina-57/zagreb-javna-usluga-opskrbe-plinom-cijene-plina-od-01-10-2017/404" TargetMode="External"/><Relationship Id="rId5" Type="http://schemas.openxmlformats.org/officeDocument/2006/relationships/hyperlink" Target="http://www.voda.hr/013-2503" TargetMode="External"/><Relationship Id="rId15" Type="http://schemas.openxmlformats.org/officeDocument/2006/relationships/hyperlink" Target="http://www.gskg.hr/default.aspx?id=172" TargetMode="External"/><Relationship Id="rId23" Type="http://schemas.openxmlformats.org/officeDocument/2006/relationships/hyperlink" Target="http://toplinarstvo.hep.hr/toplinarstvo/kupci/cijena.aspx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https://mojracun.gpz-opskrba.hr/login.aspx" TargetMode="External"/><Relationship Id="rId19" Type="http://schemas.openxmlformats.org/officeDocument/2006/relationships/hyperlink" Target="http://www.hep.hr/ods/kupci-154/kucanstvo/tarifne-stavke-cijene/160" TargetMode="External"/><Relationship Id="rId4" Type="http://schemas.openxmlformats.org/officeDocument/2006/relationships/hyperlink" Target="http://www.gpz-opskrba.hr/default.aspx?id=27" TargetMode="External"/><Relationship Id="rId9" Type="http://schemas.openxmlformats.org/officeDocument/2006/relationships/hyperlink" Target="http://www.vio.hr/mojvio/" TargetMode="External"/><Relationship Id="rId14" Type="http://schemas.openxmlformats.org/officeDocument/2006/relationships/hyperlink" Target="https://mojracun.hep.hr/ods/default.aspx" TargetMode="External"/><Relationship Id="rId22" Type="http://schemas.openxmlformats.org/officeDocument/2006/relationships/hyperlink" Target="https://www.vio.hr/default.aspx?id=41" TargetMode="External"/><Relationship Id="rId27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ojamreza.hep.hr/index.html" TargetMode="External"/><Relationship Id="rId3" Type="http://schemas.openxmlformats.org/officeDocument/2006/relationships/hyperlink" Target="https://mojracun.gpz-opskrba.hr/login.aspx" TargetMode="External"/><Relationship Id="rId7" Type="http://schemas.openxmlformats.org/officeDocument/2006/relationships/hyperlink" Target="http://www.progreso.hr/" TargetMode="External"/><Relationship Id="rId12" Type="http://schemas.openxmlformats.org/officeDocument/2006/relationships/comments" Target="../comments2.xml"/><Relationship Id="rId2" Type="http://schemas.openxmlformats.org/officeDocument/2006/relationships/hyperlink" Target="http://www.vio.hr/mojvio/" TargetMode="External"/><Relationship Id="rId1" Type="http://schemas.openxmlformats.org/officeDocument/2006/relationships/hyperlink" Target="mailto:m.meduric@gmail.com" TargetMode="External"/><Relationship Id="rId6" Type="http://schemas.openxmlformats.org/officeDocument/2006/relationships/hyperlink" Target="https://mojamreza.hep.hr/index.html" TargetMode="External"/><Relationship Id="rId11" Type="http://schemas.openxmlformats.org/officeDocument/2006/relationships/vmlDrawing" Target="../drawings/vmlDrawing2.vml"/><Relationship Id="rId5" Type="http://schemas.openxmlformats.org/officeDocument/2006/relationships/hyperlink" Target="https://mojamreza.hep.hr/index.html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www.progreso.hr/blog/rezije-excel-organizacija/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Q62"/>
  <sheetViews>
    <sheetView showGridLines="0" workbookViewId="0">
      <selection activeCell="B5" sqref="B5"/>
    </sheetView>
  </sheetViews>
  <sheetFormatPr defaultColWidth="9.109375" defaultRowHeight="14.4" x14ac:dyDescent="0.3"/>
  <cols>
    <col min="1" max="1" width="25.5546875" style="4" customWidth="1"/>
    <col min="2" max="2" width="19" style="4" bestFit="1" customWidth="1"/>
    <col min="3" max="3" width="12.109375" style="4" bestFit="1" customWidth="1"/>
    <col min="4" max="4" width="10.109375" style="4" customWidth="1"/>
    <col min="5" max="5" width="16.44140625" style="4" customWidth="1"/>
    <col min="6" max="6" width="14.44140625" style="4" bestFit="1" customWidth="1"/>
    <col min="7" max="7" width="11.109375" style="4" customWidth="1"/>
    <col min="8" max="8" width="9.5546875" style="4" bestFit="1" customWidth="1"/>
    <col min="9" max="9" width="10.5546875" style="4" bestFit="1" customWidth="1"/>
    <col min="10" max="12" width="9.109375" style="4"/>
    <col min="13" max="13" width="66.6640625" style="4" customWidth="1"/>
    <col min="14" max="14" width="10.44140625" style="4" bestFit="1" customWidth="1"/>
    <col min="15" max="15" width="7" style="4" bestFit="1" customWidth="1"/>
    <col min="16" max="16384" width="9.109375" style="4"/>
  </cols>
  <sheetData>
    <row r="1" spans="1:16" ht="33" customHeight="1" x14ac:dyDescent="0.3">
      <c r="A1" s="31" t="s">
        <v>28</v>
      </c>
      <c r="B1" s="31"/>
      <c r="C1" s="31"/>
      <c r="D1" s="31"/>
      <c r="E1" s="32" t="s">
        <v>141</v>
      </c>
      <c r="F1" s="207"/>
      <c r="G1" s="207"/>
      <c r="H1" s="207"/>
      <c r="I1" s="207"/>
      <c r="J1" s="31"/>
      <c r="K1" s="31"/>
      <c r="L1" s="31"/>
      <c r="M1" s="31"/>
      <c r="N1" s="290"/>
      <c r="O1" s="290"/>
      <c r="P1" s="290"/>
    </row>
    <row r="2" spans="1:16" ht="30" customHeight="1" x14ac:dyDescent="0.3">
      <c r="A2" s="209" t="s">
        <v>113</v>
      </c>
    </row>
    <row r="3" spans="1:16" x14ac:dyDescent="0.3">
      <c r="A3" s="6" t="s">
        <v>25</v>
      </c>
      <c r="B3" s="6"/>
      <c r="C3" s="7"/>
      <c r="D3" s="7"/>
      <c r="E3" s="7"/>
      <c r="F3" s="208"/>
      <c r="G3" s="7"/>
      <c r="H3" s="7"/>
      <c r="I3" s="7"/>
      <c r="J3" s="7"/>
      <c r="K3" s="7"/>
      <c r="L3" s="7"/>
      <c r="M3" s="7"/>
    </row>
    <row r="4" spans="1:16" x14ac:dyDescent="0.3">
      <c r="A4" s="103" t="s">
        <v>60</v>
      </c>
      <c r="B4" s="103" t="s">
        <v>57</v>
      </c>
      <c r="C4" s="103" t="s">
        <v>1</v>
      </c>
      <c r="D4" s="103" t="s">
        <v>123</v>
      </c>
      <c r="E4" s="103" t="s">
        <v>0</v>
      </c>
      <c r="F4" s="103" t="s">
        <v>4</v>
      </c>
      <c r="G4" s="306" t="s">
        <v>70</v>
      </c>
      <c r="H4" s="307"/>
      <c r="I4" s="308"/>
      <c r="J4" s="104" t="s">
        <v>44</v>
      </c>
      <c r="K4" s="105"/>
      <c r="L4" s="106"/>
      <c r="M4" s="103" t="s">
        <v>49</v>
      </c>
    </row>
    <row r="5" spans="1:16" x14ac:dyDescent="0.3">
      <c r="A5" s="107" t="s">
        <v>101</v>
      </c>
      <c r="B5" s="100" t="s">
        <v>58</v>
      </c>
      <c r="C5" s="3">
        <v>0.77</v>
      </c>
      <c r="D5" s="232">
        <v>3.5000000000000003E-2</v>
      </c>
      <c r="E5" s="3">
        <v>17.399999999999999</v>
      </c>
      <c r="F5" s="1" t="s">
        <v>5</v>
      </c>
      <c r="G5" s="309" t="s">
        <v>35</v>
      </c>
      <c r="H5" s="310"/>
      <c r="I5" s="311"/>
      <c r="J5" s="109" t="s">
        <v>41</v>
      </c>
      <c r="K5" s="110"/>
      <c r="L5" s="111"/>
      <c r="M5" s="156" t="s">
        <v>107</v>
      </c>
    </row>
    <row r="6" spans="1:16" x14ac:dyDescent="0.3">
      <c r="A6" s="11" t="s">
        <v>102</v>
      </c>
      <c r="B6" s="100" t="s">
        <v>103</v>
      </c>
      <c r="C6" s="3">
        <v>0.85</v>
      </c>
      <c r="D6" s="232">
        <v>3.5000000000000003E-2</v>
      </c>
      <c r="E6" s="3">
        <v>17.399999999999999</v>
      </c>
      <c r="F6" s="1" t="s">
        <v>5</v>
      </c>
      <c r="G6" s="315" t="s">
        <v>35</v>
      </c>
      <c r="H6" s="316"/>
      <c r="I6" s="317"/>
      <c r="J6" s="109" t="s">
        <v>41</v>
      </c>
      <c r="K6" s="197"/>
      <c r="L6" s="137"/>
      <c r="M6" s="156" t="s">
        <v>105</v>
      </c>
    </row>
    <row r="7" spans="1:16" x14ac:dyDescent="0.3">
      <c r="A7" s="107" t="s">
        <v>102</v>
      </c>
      <c r="B7" s="100" t="s">
        <v>104</v>
      </c>
      <c r="C7" s="3">
        <v>0.42</v>
      </c>
      <c r="D7" s="232">
        <v>3.5000000000000003E-2</v>
      </c>
      <c r="E7" s="3">
        <v>17.399999999999999</v>
      </c>
      <c r="F7" s="1" t="s">
        <v>5</v>
      </c>
      <c r="G7" s="309" t="s">
        <v>35</v>
      </c>
      <c r="H7" s="310"/>
      <c r="I7" s="311"/>
      <c r="J7" s="109" t="s">
        <v>41</v>
      </c>
      <c r="K7" s="110"/>
      <c r="L7" s="111"/>
      <c r="M7" s="156" t="s">
        <v>106</v>
      </c>
    </row>
    <row r="8" spans="1:16" x14ac:dyDescent="0.3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6" x14ac:dyDescent="0.3">
      <c r="A9" s="113" t="s">
        <v>61</v>
      </c>
      <c r="B9" s="113" t="s">
        <v>57</v>
      </c>
      <c r="C9" s="113" t="s">
        <v>1</v>
      </c>
      <c r="D9" s="113" t="s">
        <v>100</v>
      </c>
      <c r="E9" s="113" t="s">
        <v>0</v>
      </c>
      <c r="F9" s="113" t="s">
        <v>4</v>
      </c>
      <c r="G9" s="312" t="s">
        <v>70</v>
      </c>
      <c r="H9" s="313"/>
      <c r="I9" s="314"/>
      <c r="J9" s="114" t="s">
        <v>44</v>
      </c>
      <c r="K9" s="115"/>
      <c r="L9" s="116"/>
      <c r="M9" s="113" t="s">
        <v>49</v>
      </c>
    </row>
    <row r="10" spans="1:16" ht="16.2" x14ac:dyDescent="0.3">
      <c r="A10" s="107" t="s">
        <v>61</v>
      </c>
      <c r="B10" s="100" t="s">
        <v>117</v>
      </c>
      <c r="C10" s="3">
        <v>15.2887</v>
      </c>
      <c r="D10" s="246" t="s">
        <v>100</v>
      </c>
      <c r="E10" s="3">
        <v>18.920000000000002</v>
      </c>
      <c r="F10" s="1" t="s">
        <v>27</v>
      </c>
      <c r="G10" s="309" t="s">
        <v>36</v>
      </c>
      <c r="H10" s="310"/>
      <c r="I10" s="311"/>
      <c r="J10" s="109" t="s">
        <v>42</v>
      </c>
      <c r="K10" s="110"/>
      <c r="L10" s="111"/>
      <c r="M10" s="156"/>
    </row>
    <row r="11" spans="1:16" x14ac:dyDescent="0.3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6" s="112" customFormat="1" x14ac:dyDescent="0.3">
      <c r="A12" s="117" t="s">
        <v>71</v>
      </c>
      <c r="B12" s="117" t="s">
        <v>57</v>
      </c>
      <c r="C12" s="117" t="s">
        <v>74</v>
      </c>
      <c r="D12" s="117"/>
      <c r="E12" s="117" t="s">
        <v>75</v>
      </c>
      <c r="F12" s="117" t="s">
        <v>4</v>
      </c>
      <c r="G12" s="320" t="s">
        <v>70</v>
      </c>
      <c r="H12" s="321"/>
      <c r="I12" s="322"/>
      <c r="J12" s="118" t="s">
        <v>44</v>
      </c>
      <c r="K12" s="119"/>
      <c r="L12" s="120"/>
      <c r="M12" s="117" t="s">
        <v>49</v>
      </c>
    </row>
    <row r="13" spans="1:16" x14ac:dyDescent="0.3">
      <c r="A13" s="8" t="s">
        <v>62</v>
      </c>
      <c r="B13" s="99" t="s">
        <v>59</v>
      </c>
      <c r="C13" s="3">
        <v>0.21249999999999999</v>
      </c>
      <c r="D13" s="3"/>
      <c r="E13" s="198" t="s">
        <v>100</v>
      </c>
      <c r="F13" s="1" t="s">
        <v>5</v>
      </c>
      <c r="G13" s="323" t="s">
        <v>37</v>
      </c>
      <c r="H13" s="324"/>
      <c r="I13" s="325"/>
      <c r="J13" s="297" t="s">
        <v>50</v>
      </c>
      <c r="K13" s="298"/>
      <c r="L13" s="299"/>
      <c r="M13" s="156"/>
    </row>
    <row r="14" spans="1:16" x14ac:dyDescent="0.3">
      <c r="A14" s="11" t="s">
        <v>63</v>
      </c>
      <c r="B14" s="99" t="s">
        <v>59</v>
      </c>
      <c r="C14" s="3">
        <v>14.262499999999999</v>
      </c>
      <c r="D14" s="3"/>
      <c r="E14" s="198" t="s">
        <v>100</v>
      </c>
      <c r="F14" s="1" t="s">
        <v>21</v>
      </c>
      <c r="G14" s="326"/>
      <c r="H14" s="327"/>
      <c r="I14" s="328"/>
      <c r="J14" s="300"/>
      <c r="K14" s="301"/>
      <c r="L14" s="302"/>
      <c r="M14" s="157"/>
    </row>
    <row r="15" spans="1:16" x14ac:dyDescent="0.3">
      <c r="A15" s="121" t="s">
        <v>73</v>
      </c>
      <c r="B15" s="99" t="s">
        <v>59</v>
      </c>
      <c r="C15" s="3"/>
      <c r="D15" s="3"/>
      <c r="E15" s="49">
        <v>5</v>
      </c>
      <c r="F15" s="1" t="s">
        <v>21</v>
      </c>
      <c r="G15" s="329"/>
      <c r="H15" s="330"/>
      <c r="I15" s="331"/>
      <c r="J15" s="303"/>
      <c r="K15" s="304"/>
      <c r="L15" s="305"/>
      <c r="M15" s="157"/>
    </row>
    <row r="16" spans="1:16" x14ac:dyDescent="0.3">
      <c r="C16" s="123"/>
      <c r="D16" s="124"/>
      <c r="E16" s="124"/>
      <c r="F16" s="125" t="s">
        <v>76</v>
      </c>
      <c r="G16" s="12">
        <f>C14*E15</f>
        <v>71.3125</v>
      </c>
      <c r="M16" s="126"/>
    </row>
    <row r="17" spans="1:15" x14ac:dyDescent="0.3">
      <c r="C17" s="122"/>
      <c r="D17" s="122"/>
      <c r="E17" s="122"/>
      <c r="F17" s="195"/>
      <c r="M17" s="126"/>
    </row>
    <row r="18" spans="1:15" x14ac:dyDescent="0.3">
      <c r="A18" s="209" t="s">
        <v>134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</row>
    <row r="19" spans="1:15" x14ac:dyDescent="0.3">
      <c r="A19" s="127" t="s">
        <v>64</v>
      </c>
      <c r="B19" s="128" t="s">
        <v>57</v>
      </c>
      <c r="C19" s="128" t="s">
        <v>1</v>
      </c>
      <c r="D19" s="128" t="s">
        <v>133</v>
      </c>
      <c r="E19" s="128" t="s">
        <v>0</v>
      </c>
      <c r="F19" s="128" t="s">
        <v>4</v>
      </c>
      <c r="G19" s="291" t="s">
        <v>70</v>
      </c>
      <c r="H19" s="292"/>
      <c r="I19" s="293"/>
      <c r="J19" s="129" t="s">
        <v>44</v>
      </c>
      <c r="K19" s="130"/>
      <c r="L19" s="131"/>
      <c r="M19" s="128" t="s">
        <v>49</v>
      </c>
      <c r="N19" s="128" t="s">
        <v>138</v>
      </c>
      <c r="O19" s="128" t="s">
        <v>140</v>
      </c>
    </row>
    <row r="20" spans="1:15" x14ac:dyDescent="0.3">
      <c r="A20" s="107" t="s">
        <v>64</v>
      </c>
      <c r="B20" s="100" t="s">
        <v>65</v>
      </c>
      <c r="C20" s="278">
        <v>0.29562500000000003</v>
      </c>
      <c r="D20" s="279">
        <v>9.6094190000000008</v>
      </c>
      <c r="E20" s="3">
        <v>13.75</v>
      </c>
      <c r="F20" s="1" t="s">
        <v>5</v>
      </c>
      <c r="G20" s="294" t="s">
        <v>38</v>
      </c>
      <c r="H20" s="295"/>
      <c r="I20" s="296"/>
      <c r="J20" s="132" t="s">
        <v>43</v>
      </c>
      <c r="K20" s="133"/>
      <c r="L20" s="111"/>
      <c r="M20" s="156"/>
      <c r="N20" s="282" t="s">
        <v>139</v>
      </c>
      <c r="O20" s="282">
        <v>265988</v>
      </c>
    </row>
    <row r="21" spans="1:15" x14ac:dyDescent="0.3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</row>
    <row r="22" spans="1:15" x14ac:dyDescent="0.3">
      <c r="A22" s="216" t="s">
        <v>72</v>
      </c>
      <c r="B22" s="134" t="s">
        <v>57</v>
      </c>
      <c r="C22" s="134" t="s">
        <v>74</v>
      </c>
      <c r="D22" s="134" t="s">
        <v>100</v>
      </c>
      <c r="E22" s="216" t="s">
        <v>114</v>
      </c>
      <c r="F22" s="134" t="s">
        <v>115</v>
      </c>
      <c r="G22" s="134" t="s">
        <v>6</v>
      </c>
      <c r="H22" s="134" t="s">
        <v>4</v>
      </c>
      <c r="I22" s="134" t="s">
        <v>7</v>
      </c>
      <c r="J22" s="135" t="s">
        <v>70</v>
      </c>
      <c r="K22" s="136"/>
      <c r="L22" s="135" t="s">
        <v>49</v>
      </c>
      <c r="M22" s="136"/>
    </row>
    <row r="23" spans="1:15" ht="16.2" x14ac:dyDescent="0.3">
      <c r="A23" s="137" t="s">
        <v>68</v>
      </c>
      <c r="B23" s="218" t="s">
        <v>100</v>
      </c>
      <c r="C23" s="202" t="s">
        <v>100</v>
      </c>
      <c r="D23" s="202" t="s">
        <v>100</v>
      </c>
      <c r="E23" s="211" t="s">
        <v>100</v>
      </c>
      <c r="F23" s="211" t="s">
        <v>100</v>
      </c>
      <c r="G23" s="48">
        <v>35</v>
      </c>
      <c r="H23" s="1" t="s">
        <v>26</v>
      </c>
      <c r="I23" s="12" t="s">
        <v>100</v>
      </c>
      <c r="J23" s="318" t="s">
        <v>100</v>
      </c>
      <c r="K23" s="319"/>
      <c r="L23" s="213"/>
      <c r="M23" s="139"/>
    </row>
    <row r="24" spans="1:15" x14ac:dyDescent="0.3">
      <c r="A24" s="8" t="s">
        <v>3</v>
      </c>
      <c r="B24" s="101"/>
      <c r="C24" s="2">
        <v>0.2</v>
      </c>
      <c r="D24" s="247" t="s">
        <v>100</v>
      </c>
      <c r="E24" s="210" t="s">
        <v>100</v>
      </c>
      <c r="F24" s="210" t="s">
        <v>100</v>
      </c>
      <c r="G24" s="199" t="s">
        <v>100</v>
      </c>
      <c r="H24" s="200" t="s">
        <v>100</v>
      </c>
      <c r="I24" s="47">
        <f>C24*G23</f>
        <v>7</v>
      </c>
      <c r="J24" s="140" t="s">
        <v>39</v>
      </c>
      <c r="K24" s="141"/>
      <c r="L24" s="214"/>
      <c r="M24" s="141"/>
    </row>
    <row r="25" spans="1:15" x14ac:dyDescent="0.3">
      <c r="A25" s="11" t="s">
        <v>2</v>
      </c>
      <c r="B25" s="99"/>
      <c r="C25" s="3">
        <v>0.87</v>
      </c>
      <c r="D25" s="246" t="s">
        <v>100</v>
      </c>
      <c r="E25" s="217">
        <v>0.95</v>
      </c>
      <c r="F25" s="217">
        <v>1</v>
      </c>
      <c r="G25" s="201" t="s">
        <v>100</v>
      </c>
      <c r="H25" s="108" t="s">
        <v>100</v>
      </c>
      <c r="I25" s="12">
        <f>C25*E25*F25*G23</f>
        <v>28.927500000000002</v>
      </c>
      <c r="J25" s="138" t="s">
        <v>40</v>
      </c>
      <c r="K25" s="139"/>
      <c r="L25" s="213" t="s">
        <v>118</v>
      </c>
      <c r="M25" s="139"/>
    </row>
    <row r="26" spans="1:15" x14ac:dyDescent="0.3">
      <c r="A26" s="142" t="s">
        <v>66</v>
      </c>
      <c r="B26" s="102" t="s">
        <v>67</v>
      </c>
      <c r="C26" s="3">
        <v>1.1000000000000001</v>
      </c>
      <c r="D26" s="246" t="s">
        <v>100</v>
      </c>
      <c r="E26" s="211" t="s">
        <v>100</v>
      </c>
      <c r="F26" s="211" t="s">
        <v>100</v>
      </c>
      <c r="G26" s="201" t="s">
        <v>100</v>
      </c>
      <c r="H26" s="108" t="s">
        <v>100</v>
      </c>
      <c r="I26" s="9">
        <f>C26*G23</f>
        <v>38.5</v>
      </c>
      <c r="J26" s="143" t="s">
        <v>66</v>
      </c>
      <c r="K26" s="144"/>
      <c r="L26" s="215"/>
      <c r="M26" s="144"/>
    </row>
    <row r="27" spans="1:15" x14ac:dyDescent="0.3">
      <c r="A27" s="139" t="s">
        <v>56</v>
      </c>
      <c r="B27" s="190"/>
      <c r="C27" s="3">
        <v>1.53</v>
      </c>
      <c r="D27" s="246" t="s">
        <v>100</v>
      </c>
      <c r="E27" s="211" t="s">
        <v>100</v>
      </c>
      <c r="F27" s="211" t="s">
        <v>100</v>
      </c>
      <c r="G27" s="212" t="s">
        <v>100</v>
      </c>
      <c r="H27" s="108" t="s">
        <v>100</v>
      </c>
      <c r="I27" s="12">
        <f>C27*G23</f>
        <v>53.550000000000004</v>
      </c>
      <c r="J27" s="138" t="s">
        <v>56</v>
      </c>
      <c r="K27" s="139"/>
      <c r="L27" s="213" t="s">
        <v>116</v>
      </c>
      <c r="M27" s="139"/>
    </row>
    <row r="28" spans="1:15" x14ac:dyDescent="0.3">
      <c r="C28" s="123"/>
      <c r="D28" s="124"/>
      <c r="E28" s="124"/>
      <c r="F28" s="124"/>
      <c r="G28" s="124"/>
      <c r="H28" s="125" t="s">
        <v>22</v>
      </c>
      <c r="I28" s="12">
        <f>SUM(I24:I27)</f>
        <v>127.97750000000002</v>
      </c>
      <c r="J28" s="145"/>
      <c r="K28" s="145"/>
    </row>
    <row r="29" spans="1:15" x14ac:dyDescent="0.3">
      <c r="C29" s="122"/>
      <c r="D29" s="122"/>
      <c r="E29" s="122"/>
      <c r="F29" s="195"/>
      <c r="G29" s="191"/>
      <c r="H29" s="145"/>
      <c r="I29" s="145"/>
    </row>
    <row r="30" spans="1:15" x14ac:dyDescent="0.3">
      <c r="A30" s="206" t="s">
        <v>99</v>
      </c>
      <c r="B30" s="112"/>
      <c r="C30" s="112"/>
      <c r="D30" s="112"/>
      <c r="H30" s="112"/>
      <c r="I30" s="112"/>
      <c r="J30" s="112"/>
      <c r="K30" s="112"/>
      <c r="L30" s="112"/>
      <c r="M30" s="112"/>
    </row>
    <row r="31" spans="1:15" x14ac:dyDescent="0.3">
      <c r="A31" s="146" t="s">
        <v>69</v>
      </c>
      <c r="B31" s="146" t="s">
        <v>57</v>
      </c>
      <c r="C31" s="179"/>
      <c r="D31" s="180"/>
      <c r="E31" s="180" t="s">
        <v>98</v>
      </c>
      <c r="F31" s="181"/>
    </row>
    <row r="32" spans="1:15" x14ac:dyDescent="0.3">
      <c r="A32" s="190"/>
      <c r="B32" s="190"/>
      <c r="C32" s="192"/>
      <c r="D32" s="194"/>
      <c r="E32" s="194"/>
      <c r="F32" s="193"/>
      <c r="G32" s="245">
        <v>1.1299999999999999</v>
      </c>
    </row>
    <row r="33" spans="1:17" x14ac:dyDescent="0.3">
      <c r="A33" s="219"/>
      <c r="B33" s="99"/>
      <c r="C33" s="192"/>
      <c r="D33" s="194"/>
      <c r="E33" s="194"/>
      <c r="F33" s="193"/>
      <c r="G33" s="245">
        <v>1.25</v>
      </c>
      <c r="Q33" s="112"/>
    </row>
    <row r="34" spans="1:17" x14ac:dyDescent="0.3">
      <c r="A34" s="219"/>
      <c r="B34" s="99"/>
      <c r="C34" s="192"/>
      <c r="D34" s="194"/>
      <c r="E34" s="194"/>
      <c r="F34" s="193"/>
    </row>
    <row r="35" spans="1:17" x14ac:dyDescent="0.3">
      <c r="A35" s="219"/>
      <c r="B35" s="99"/>
      <c r="C35" s="192"/>
      <c r="D35" s="194"/>
      <c r="E35" s="194"/>
      <c r="F35" s="193"/>
    </row>
    <row r="36" spans="1:17" x14ac:dyDescent="0.3">
      <c r="A36" s="219"/>
      <c r="B36" s="99"/>
      <c r="C36" s="192"/>
      <c r="D36" s="194"/>
      <c r="E36" s="194"/>
      <c r="F36" s="193"/>
    </row>
    <row r="37" spans="1:17" x14ac:dyDescent="0.3">
      <c r="A37" s="219"/>
      <c r="B37" s="99"/>
      <c r="C37" s="192"/>
      <c r="D37" s="194"/>
      <c r="E37" s="194"/>
      <c r="F37" s="193"/>
    </row>
    <row r="38" spans="1:17" x14ac:dyDescent="0.3">
      <c r="A38" s="219"/>
      <c r="B38" s="99"/>
      <c r="C38" s="192"/>
      <c r="D38" s="194"/>
      <c r="E38" s="194"/>
      <c r="F38" s="193"/>
    </row>
    <row r="39" spans="1:17" x14ac:dyDescent="0.3">
      <c r="A39" s="219"/>
      <c r="B39" s="190"/>
      <c r="C39" s="192"/>
      <c r="D39" s="194"/>
      <c r="E39" s="194"/>
      <c r="F39" s="193"/>
    </row>
    <row r="40" spans="1:17" x14ac:dyDescent="0.3">
      <c r="A40" s="219"/>
      <c r="B40" s="190"/>
      <c r="C40" s="192"/>
      <c r="D40" s="194"/>
      <c r="E40" s="194"/>
      <c r="F40" s="193"/>
    </row>
    <row r="41" spans="1:17" x14ac:dyDescent="0.3">
      <c r="A41" s="219"/>
      <c r="B41" s="99"/>
      <c r="C41" s="192"/>
      <c r="D41" s="194"/>
      <c r="E41" s="194"/>
      <c r="F41" s="193"/>
    </row>
    <row r="44" spans="1:17" x14ac:dyDescent="0.3">
      <c r="H44" s="28"/>
    </row>
    <row r="45" spans="1:17" x14ac:dyDescent="0.3">
      <c r="H45" s="14"/>
    </row>
    <row r="46" spans="1:17" x14ac:dyDescent="0.3">
      <c r="A46" s="147"/>
      <c r="B46" s="147"/>
      <c r="C46" s="147"/>
      <c r="D46" s="147"/>
      <c r="E46" s="147"/>
      <c r="F46" s="147"/>
    </row>
    <row r="47" spans="1:17" x14ac:dyDescent="0.3">
      <c r="A47" s="148"/>
      <c r="B47" s="148"/>
      <c r="C47" s="148"/>
      <c r="D47" s="148"/>
      <c r="E47" s="148"/>
      <c r="F47" s="148"/>
    </row>
    <row r="48" spans="1:17" ht="21" x14ac:dyDescent="0.4">
      <c r="A48" s="149" t="s">
        <v>90</v>
      </c>
      <c r="B48" s="150"/>
      <c r="C48" s="150"/>
      <c r="D48" s="150"/>
      <c r="E48" s="150"/>
      <c r="F48" s="150"/>
    </row>
    <row r="49" spans="1:6" ht="21" x14ac:dyDescent="0.4">
      <c r="A49" s="149" t="s">
        <v>91</v>
      </c>
      <c r="B49" s="150"/>
      <c r="C49" s="150"/>
      <c r="D49" s="150"/>
      <c r="E49" s="150"/>
      <c r="F49" s="150"/>
    </row>
    <row r="50" spans="1:6" ht="18" x14ac:dyDescent="0.35">
      <c r="A50" s="151" t="s">
        <v>89</v>
      </c>
      <c r="B50" s="150"/>
      <c r="C50" s="150"/>
      <c r="D50" s="150"/>
      <c r="E50" s="150"/>
      <c r="F50" s="150"/>
    </row>
    <row r="51" spans="1:6" x14ac:dyDescent="0.3">
      <c r="A51" s="150"/>
      <c r="B51" s="150"/>
      <c r="C51" s="150"/>
      <c r="D51" s="150"/>
      <c r="E51" s="150"/>
      <c r="F51" s="150"/>
    </row>
    <row r="52" spans="1:6" ht="15.6" x14ac:dyDescent="0.3">
      <c r="A52" s="152" t="s">
        <v>48</v>
      </c>
      <c r="B52" s="150"/>
      <c r="C52" s="150"/>
      <c r="D52" s="150"/>
      <c r="E52" s="150"/>
      <c r="F52" s="150"/>
    </row>
    <row r="53" spans="1:6" x14ac:dyDescent="0.3">
      <c r="A53" s="148"/>
      <c r="B53" s="148"/>
      <c r="C53" s="148"/>
      <c r="D53" s="148"/>
      <c r="E53" s="148"/>
      <c r="F53" s="148"/>
    </row>
    <row r="54" spans="1:6" x14ac:dyDescent="0.3">
      <c r="A54" s="153" t="s">
        <v>132</v>
      </c>
      <c r="B54" s="148"/>
      <c r="C54" s="148"/>
      <c r="D54" s="148"/>
      <c r="E54" s="148"/>
      <c r="F54" s="148"/>
    </row>
    <row r="55" spans="1:6" x14ac:dyDescent="0.3">
      <c r="A55" s="153" t="s">
        <v>45</v>
      </c>
      <c r="B55" s="148"/>
      <c r="C55" s="148"/>
      <c r="D55" s="148"/>
      <c r="E55" s="148"/>
      <c r="F55" s="148"/>
    </row>
    <row r="56" spans="1:6" x14ac:dyDescent="0.3">
      <c r="A56" s="153" t="s">
        <v>121</v>
      </c>
      <c r="B56" s="148"/>
      <c r="C56" s="148"/>
      <c r="D56" s="148"/>
      <c r="E56" s="148"/>
      <c r="F56" s="148"/>
    </row>
    <row r="57" spans="1:6" x14ac:dyDescent="0.3">
      <c r="A57" s="153"/>
      <c r="B57" s="148"/>
      <c r="C57" s="148"/>
      <c r="D57" s="148"/>
      <c r="E57" s="148"/>
      <c r="F57" s="148"/>
    </row>
    <row r="58" spans="1:6" x14ac:dyDescent="0.3">
      <c r="A58" s="332" t="s">
        <v>122</v>
      </c>
      <c r="B58" s="332"/>
      <c r="C58" s="332"/>
      <c r="D58" s="332"/>
      <c r="E58" s="332"/>
      <c r="F58" s="332"/>
    </row>
    <row r="59" spans="1:6" x14ac:dyDescent="0.3">
      <c r="A59" s="147"/>
      <c r="B59" s="147"/>
      <c r="C59" s="147"/>
      <c r="D59" s="147"/>
      <c r="E59" s="147"/>
      <c r="F59" s="147"/>
    </row>
    <row r="60" spans="1:6" x14ac:dyDescent="0.3">
      <c r="A60" s="147"/>
      <c r="B60" s="147"/>
      <c r="C60" s="147"/>
      <c r="D60" s="147"/>
      <c r="E60" s="147"/>
      <c r="F60" s="147"/>
    </row>
    <row r="61" spans="1:6" x14ac:dyDescent="0.3">
      <c r="A61" s="147"/>
      <c r="B61" s="147"/>
      <c r="C61" s="147"/>
      <c r="D61" s="147"/>
      <c r="E61" s="147"/>
      <c r="F61" s="147"/>
    </row>
    <row r="62" spans="1:6" x14ac:dyDescent="0.3">
      <c r="A62" s="154" t="s">
        <v>136</v>
      </c>
      <c r="F62" s="155" t="s">
        <v>92</v>
      </c>
    </row>
  </sheetData>
  <sheetProtection algorithmName="SHA-512" hashValue="9cxGQISkN3fmmCqUus/3GFiNzZ7ZuFWx8vQdKq2jVi/1p8VNRnm9vupyxF+dNqkyzZQxcs+Q2Y9tsePdcgDBCg==" saltValue="SlzuaambHtdYd3PSk7XO2A==" spinCount="100000" sheet="1" objects="1" scenarios="1" formatCells="0" formatColumns="0" formatRows="0" insertColumns="0" insertRows="0" insertHyperlinks="0" deleteColumns="0" deleteRows="0" sort="0" autoFilter="0" pivotTables="0"/>
  <mergeCells count="14">
    <mergeCell ref="J23:K23"/>
    <mergeCell ref="G10:I10"/>
    <mergeCell ref="G12:I12"/>
    <mergeCell ref="G13:I15"/>
    <mergeCell ref="A58:F58"/>
    <mergeCell ref="N1:P1"/>
    <mergeCell ref="G19:I19"/>
    <mergeCell ref="G20:I20"/>
    <mergeCell ref="J13:L15"/>
    <mergeCell ref="G4:I4"/>
    <mergeCell ref="G5:I5"/>
    <mergeCell ref="G9:I9"/>
    <mergeCell ref="G6:I6"/>
    <mergeCell ref="G7:I7"/>
  </mergeCells>
  <hyperlinks>
    <hyperlink ref="G5" r:id="rId1" xr:uid="{00000000-0004-0000-0000-000000000000}"/>
    <hyperlink ref="G10" r:id="rId2" xr:uid="{00000000-0004-0000-0000-000001000000}"/>
    <hyperlink ref="G13" r:id="rId3" xr:uid="{00000000-0004-0000-0000-000002000000}"/>
    <hyperlink ref="G20" r:id="rId4" xr:uid="{00000000-0004-0000-0000-000003000000}"/>
    <hyperlink ref="J24" r:id="rId5" xr:uid="{00000000-0004-0000-0000-000004000000}"/>
    <hyperlink ref="J25" r:id="rId6" xr:uid="{00000000-0004-0000-0000-000005000000}"/>
    <hyperlink ref="J26" r:id="rId7" display="Cistoca" xr:uid="{00000000-0004-0000-0000-000006000000}"/>
    <hyperlink ref="J5" r:id="rId8" location="!/login" xr:uid="{00000000-0004-0000-0000-000007000000}"/>
    <hyperlink ref="J10" r:id="rId9" xr:uid="{00000000-0004-0000-0000-000008000000}"/>
    <hyperlink ref="J20" r:id="rId10" xr:uid="{00000000-0004-0000-0000-000009000000}"/>
    <hyperlink ref="F62" r:id="rId11" display="design by m.meduric@gmail.com" xr:uid="{00000000-0004-0000-0000-00000A000000}"/>
    <hyperlink ref="G6" r:id="rId12" xr:uid="{00000000-0004-0000-0000-00000B000000}"/>
    <hyperlink ref="G7" r:id="rId13" xr:uid="{00000000-0004-0000-0000-00000D000000}"/>
    <hyperlink ref="J7" r:id="rId14" xr:uid="{00000000-0004-0000-0000-00000E000000}"/>
    <hyperlink ref="J27" r:id="rId15" xr:uid="{00000000-0004-0000-0000-00000F000000}"/>
    <hyperlink ref="E22" r:id="rId16" xr:uid="{00000000-0004-0000-0000-000010000000}"/>
    <hyperlink ref="A22" r:id="rId17" xr:uid="{00000000-0004-0000-0000-000011000000}"/>
    <hyperlink ref="A1" r:id="rId18" xr:uid="{00000000-0004-0000-0000-000012000000}"/>
    <hyperlink ref="G5:I5" r:id="rId19" display="HEP" xr:uid="{00000000-0004-0000-0000-000013000000}"/>
    <hyperlink ref="G6:I6" r:id="rId20" display="HEP" xr:uid="{00000000-0004-0000-0000-000014000000}"/>
    <hyperlink ref="G7:I7" r:id="rId21" display="HEP" xr:uid="{00000000-0004-0000-0000-000015000000}"/>
    <hyperlink ref="G10:I10" r:id="rId22" display="VIO" xr:uid="{00000000-0004-0000-0000-000016000000}"/>
    <hyperlink ref="G13:I15" r:id="rId23" display="HEP toplinarstvo" xr:uid="{00000000-0004-0000-0000-000017000000}"/>
    <hyperlink ref="G20:I20" r:id="rId24" display="GPZ" xr:uid="{00000000-0004-0000-0000-000018000000}"/>
    <hyperlink ref="J6" r:id="rId25" location="!/login" xr:uid="{E2E49716-209C-4E1F-98A3-32C8504834BA}"/>
  </hyperlinks>
  <pageMargins left="0.7" right="0.7" top="0.75" bottom="0.75" header="0.3" footer="0.3"/>
  <pageSetup paperSize="9" orientation="portrait" horizontalDpi="4294967293" verticalDpi="300" r:id="rId26"/>
  <ignoredErrors>
    <ignoredError sqref="N20" numberStoredAsText="1"/>
  </ignoredErrors>
  <drawing r:id="rId27"/>
  <legacy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U118"/>
  <sheetViews>
    <sheetView showGridLines="0" tabSelected="1" zoomScale="90" zoomScaleNormal="90" workbookViewId="0">
      <selection activeCell="D6" sqref="D6"/>
    </sheetView>
  </sheetViews>
  <sheetFormatPr defaultColWidth="9.109375" defaultRowHeight="14.4" x14ac:dyDescent="0.3"/>
  <cols>
    <col min="1" max="1" width="1" style="4" customWidth="1"/>
    <col min="2" max="2" width="27" style="4" customWidth="1"/>
    <col min="3" max="3" width="13.109375" style="4" customWidth="1"/>
    <col min="4" max="4" width="13.33203125" style="4" bestFit="1" customWidth="1"/>
    <col min="5" max="5" width="12.88671875" style="4" customWidth="1"/>
    <col min="6" max="7" width="13" style="4" customWidth="1"/>
    <col min="8" max="11" width="13.33203125" style="4" bestFit="1" customWidth="1"/>
    <col min="12" max="12" width="14.88671875" style="4" customWidth="1"/>
    <col min="13" max="13" width="13.77734375" style="4" bestFit="1" customWidth="1"/>
    <col min="14" max="15" width="13.33203125" style="4" customWidth="1"/>
    <col min="16" max="16" width="15.5546875" style="4" customWidth="1"/>
    <col min="17" max="18" width="14.33203125" style="4" bestFit="1" customWidth="1"/>
    <col min="19" max="19" width="16.33203125" style="4" bestFit="1" customWidth="1"/>
    <col min="20" max="16384" width="9.109375" style="4"/>
  </cols>
  <sheetData>
    <row r="1" spans="1:20" ht="33" customHeight="1" x14ac:dyDescent="0.3">
      <c r="A1" s="158"/>
      <c r="B1" s="205" t="s">
        <v>28</v>
      </c>
      <c r="C1" s="30"/>
      <c r="D1" s="31"/>
      <c r="E1" s="31"/>
      <c r="F1" s="31"/>
      <c r="G1" s="32" t="s">
        <v>142</v>
      </c>
      <c r="H1" s="32"/>
      <c r="I1" s="31"/>
      <c r="J1" s="31"/>
      <c r="K1" s="31"/>
      <c r="L1" s="31"/>
      <c r="M1" s="31"/>
      <c r="N1" s="31"/>
      <c r="O1" s="31"/>
      <c r="P1" s="189"/>
      <c r="Q1" s="189">
        <v>2021</v>
      </c>
      <c r="R1" s="189" t="str">
        <f>IF(O22=0,"","» 2022")</f>
        <v/>
      </c>
      <c r="S1" s="189"/>
    </row>
    <row r="2" spans="1:20" x14ac:dyDescent="0.3">
      <c r="A2" s="7"/>
      <c r="B2" s="36"/>
      <c r="C2" s="37"/>
      <c r="D2" s="159" t="s">
        <v>8</v>
      </c>
      <c r="E2" s="160" t="s">
        <v>9</v>
      </c>
      <c r="F2" s="161" t="s">
        <v>10</v>
      </c>
      <c r="G2" s="159" t="s">
        <v>11</v>
      </c>
      <c r="H2" s="159" t="s">
        <v>12</v>
      </c>
      <c r="I2" s="159" t="s">
        <v>13</v>
      </c>
      <c r="J2" s="159" t="s">
        <v>14</v>
      </c>
      <c r="K2" s="159" t="s">
        <v>15</v>
      </c>
      <c r="L2" s="160" t="s">
        <v>16</v>
      </c>
      <c r="M2" s="161" t="s">
        <v>17</v>
      </c>
      <c r="N2" s="162" t="s">
        <v>18</v>
      </c>
      <c r="O2" s="162" t="s">
        <v>19</v>
      </c>
      <c r="P2" s="339" t="str">
        <f>IF(O22=0,"","Posjetite www.progreso.hr i skinite tablicu za sljedeću godinu!")</f>
        <v/>
      </c>
      <c r="Q2" s="340"/>
      <c r="R2" s="340"/>
      <c r="S2" s="340"/>
    </row>
    <row r="3" spans="1:20" x14ac:dyDescent="0.3">
      <c r="A3" s="7"/>
      <c r="B3" s="80" t="s">
        <v>23</v>
      </c>
      <c r="C3" s="79"/>
      <c r="D3" s="78">
        <f>D22</f>
        <v>0</v>
      </c>
      <c r="E3" s="78">
        <f t="shared" ref="E3:N3" si="0">E22</f>
        <v>0</v>
      </c>
      <c r="F3" s="78">
        <f t="shared" si="0"/>
        <v>0</v>
      </c>
      <c r="G3" s="78">
        <f t="shared" si="0"/>
        <v>0</v>
      </c>
      <c r="H3" s="78">
        <f t="shared" si="0"/>
        <v>0</v>
      </c>
      <c r="I3" s="78">
        <f t="shared" si="0"/>
        <v>0</v>
      </c>
      <c r="J3" s="78">
        <f t="shared" si="0"/>
        <v>0</v>
      </c>
      <c r="K3" s="78">
        <f t="shared" si="0"/>
        <v>0</v>
      </c>
      <c r="L3" s="78">
        <f t="shared" si="0"/>
        <v>0</v>
      </c>
      <c r="M3" s="78">
        <f t="shared" si="0"/>
        <v>0</v>
      </c>
      <c r="N3" s="78">
        <f t="shared" si="0"/>
        <v>0</v>
      </c>
      <c r="O3" s="78">
        <f>O22</f>
        <v>0</v>
      </c>
      <c r="P3" s="7"/>
      <c r="Q3" s="7"/>
      <c r="R3" s="7"/>
      <c r="S3" s="7"/>
    </row>
    <row r="4" spans="1:20" ht="39.75" customHeight="1" x14ac:dyDescent="0.65">
      <c r="A4" s="163"/>
      <c r="B4" s="72" t="s">
        <v>52</v>
      </c>
      <c r="C4" s="7"/>
      <c r="D4" s="73" t="s">
        <v>126</v>
      </c>
      <c r="E4" s="7"/>
      <c r="F4" s="73"/>
      <c r="G4" s="7"/>
      <c r="H4" s="7"/>
      <c r="I4" s="7"/>
      <c r="J4" s="7"/>
      <c r="K4" s="7"/>
      <c r="L4" s="7"/>
      <c r="M4" s="7"/>
      <c r="N4" s="7"/>
      <c r="O4" s="98" t="s">
        <v>88</v>
      </c>
      <c r="P4" s="164" t="s">
        <v>82</v>
      </c>
      <c r="Q4" s="164"/>
      <c r="R4" s="164"/>
      <c r="S4" s="165"/>
    </row>
    <row r="5" spans="1:20" x14ac:dyDescent="0.3">
      <c r="A5" s="7"/>
      <c r="B5" s="40" t="s">
        <v>47</v>
      </c>
      <c r="C5" s="41"/>
      <c r="D5" s="42" t="str">
        <f t="shared" ref="D5:O5" si="1">D2</f>
        <v>1. mj.</v>
      </c>
      <c r="E5" s="42" t="str">
        <f t="shared" si="1"/>
        <v>2. mj.</v>
      </c>
      <c r="F5" s="42" t="str">
        <f t="shared" si="1"/>
        <v>3. mj.</v>
      </c>
      <c r="G5" s="42" t="str">
        <f t="shared" si="1"/>
        <v>4. mj.</v>
      </c>
      <c r="H5" s="42" t="str">
        <f t="shared" si="1"/>
        <v>5. mj.</v>
      </c>
      <c r="I5" s="42" t="str">
        <f t="shared" si="1"/>
        <v>6. mj.</v>
      </c>
      <c r="J5" s="42" t="str">
        <f t="shared" si="1"/>
        <v>7. mj.</v>
      </c>
      <c r="K5" s="42" t="str">
        <f t="shared" si="1"/>
        <v>8. mj.</v>
      </c>
      <c r="L5" s="42" t="str">
        <f t="shared" si="1"/>
        <v>9. mj.</v>
      </c>
      <c r="M5" s="42" t="str">
        <f t="shared" si="1"/>
        <v>10. mj.</v>
      </c>
      <c r="N5" s="42" t="str">
        <f t="shared" si="1"/>
        <v>11. mj.</v>
      </c>
      <c r="O5" s="224" t="str">
        <f t="shared" si="1"/>
        <v>12. mj.</v>
      </c>
      <c r="P5" s="57" t="s">
        <v>119</v>
      </c>
      <c r="Q5" s="56" t="s">
        <v>79</v>
      </c>
      <c r="R5" s="57" t="s">
        <v>80</v>
      </c>
      <c r="S5" s="58" t="s">
        <v>46</v>
      </c>
      <c r="T5" s="220"/>
    </row>
    <row r="6" spans="1:20" x14ac:dyDescent="0.3">
      <c r="A6" s="163"/>
      <c r="B6" s="284" t="str">
        <f>'Unos cijena'!A4</f>
        <v>Struja</v>
      </c>
      <c r="C6" s="15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7"/>
      <c r="P6" s="286"/>
      <c r="Q6" s="16">
        <f t="shared" ref="Q6:Q19" si="2">SUMIF(D6:P6,"&gt;0")</f>
        <v>0</v>
      </c>
      <c r="R6" s="16">
        <f t="shared" ref="R6:R19" si="3">ABS(SUMIF(D6:P6,"&lt;0"))</f>
        <v>0</v>
      </c>
      <c r="S6" s="16">
        <f>SUM(Q6:R6)</f>
        <v>0</v>
      </c>
      <c r="T6" s="112"/>
    </row>
    <row r="7" spans="1:20" x14ac:dyDescent="0.3">
      <c r="A7" s="163"/>
      <c r="B7" s="283" t="str">
        <f>B29</f>
        <v>Voda</v>
      </c>
      <c r="C7" s="13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7"/>
      <c r="P7" s="286"/>
      <c r="Q7" s="33">
        <f t="shared" si="2"/>
        <v>0</v>
      </c>
      <c r="R7" s="33">
        <f t="shared" si="3"/>
        <v>0</v>
      </c>
      <c r="S7" s="33">
        <f t="shared" ref="S7:S20" si="4">SUM(Q7:R7)</f>
        <v>0</v>
      </c>
      <c r="T7" s="112"/>
    </row>
    <row r="8" spans="1:20" x14ac:dyDescent="0.3">
      <c r="A8" s="163"/>
      <c r="B8" s="284" t="str">
        <f>B30</f>
        <v>Plin</v>
      </c>
      <c r="C8" s="15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7"/>
      <c r="P8" s="286"/>
      <c r="Q8" s="16">
        <f t="shared" si="2"/>
        <v>0</v>
      </c>
      <c r="R8" s="16">
        <f t="shared" si="3"/>
        <v>0</v>
      </c>
      <c r="S8" s="16">
        <f t="shared" si="4"/>
        <v>0</v>
      </c>
      <c r="T8" s="112"/>
    </row>
    <row r="9" spans="1:20" x14ac:dyDescent="0.3">
      <c r="A9" s="163"/>
      <c r="B9" s="283" t="str">
        <f>B31</f>
        <v>Toplinarstvo</v>
      </c>
      <c r="C9" s="13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P9" s="286"/>
      <c r="Q9" s="55">
        <f t="shared" si="2"/>
        <v>0</v>
      </c>
      <c r="R9" s="55">
        <f t="shared" si="3"/>
        <v>0</v>
      </c>
      <c r="S9" s="55">
        <f t="shared" si="4"/>
        <v>0</v>
      </c>
      <c r="T9" s="112"/>
    </row>
    <row r="10" spans="1:20" x14ac:dyDescent="0.3">
      <c r="A10" s="163"/>
      <c r="B10" s="284" t="s">
        <v>30</v>
      </c>
      <c r="C10" s="15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7"/>
      <c r="P10" s="287"/>
      <c r="Q10" s="16">
        <f t="shared" si="2"/>
        <v>0</v>
      </c>
      <c r="R10" s="16">
        <f t="shared" si="3"/>
        <v>0</v>
      </c>
      <c r="S10" s="16">
        <f t="shared" si="4"/>
        <v>0</v>
      </c>
      <c r="T10" s="112"/>
    </row>
    <row r="11" spans="1:20" x14ac:dyDescent="0.3">
      <c r="A11" s="163"/>
      <c r="B11" s="283" t="str">
        <f>IF(ISBLANK('Unos cijena'!A32),"",'Unos cijena'!A32)</f>
        <v/>
      </c>
      <c r="C11" s="13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7"/>
      <c r="P11" s="286"/>
      <c r="Q11" s="33">
        <f t="shared" si="2"/>
        <v>0</v>
      </c>
      <c r="R11" s="33">
        <f t="shared" si="3"/>
        <v>0</v>
      </c>
      <c r="S11" s="33">
        <f t="shared" si="4"/>
        <v>0</v>
      </c>
      <c r="T11" s="112"/>
    </row>
    <row r="12" spans="1:20" x14ac:dyDescent="0.3">
      <c r="A12" s="7"/>
      <c r="B12" s="284" t="str">
        <f>IF(ISBLANK('Unos cijena'!A33),"",'Unos cijena'!A33)</f>
        <v/>
      </c>
      <c r="C12" s="15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7"/>
      <c r="P12" s="286"/>
      <c r="Q12" s="16">
        <f t="shared" si="2"/>
        <v>0</v>
      </c>
      <c r="R12" s="16">
        <f t="shared" si="3"/>
        <v>0</v>
      </c>
      <c r="S12" s="16">
        <f t="shared" si="4"/>
        <v>0</v>
      </c>
      <c r="T12" s="112"/>
    </row>
    <row r="13" spans="1:20" x14ac:dyDescent="0.3">
      <c r="A13" s="7"/>
      <c r="B13" s="283" t="str">
        <f>IF(ISBLANK('Unos cijena'!A34),"",'Unos cijena'!A34)</f>
        <v/>
      </c>
      <c r="C13" s="13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7"/>
      <c r="P13" s="286"/>
      <c r="Q13" s="33">
        <f t="shared" si="2"/>
        <v>0</v>
      </c>
      <c r="R13" s="33">
        <f t="shared" si="3"/>
        <v>0</v>
      </c>
      <c r="S13" s="33">
        <f t="shared" si="4"/>
        <v>0</v>
      </c>
      <c r="T13" s="112"/>
    </row>
    <row r="14" spans="1:20" ht="14.25" customHeight="1" x14ac:dyDescent="0.3">
      <c r="A14" s="7"/>
      <c r="B14" s="284" t="str">
        <f>IF(ISBLANK('Unos cijena'!A35),"",'Unos cijena'!A35)</f>
        <v/>
      </c>
      <c r="C14" s="15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7"/>
      <c r="P14" s="286"/>
      <c r="Q14" s="16">
        <f t="shared" si="2"/>
        <v>0</v>
      </c>
      <c r="R14" s="16">
        <f t="shared" si="3"/>
        <v>0</v>
      </c>
      <c r="S14" s="16">
        <f>SUM(Q14:R14)</f>
        <v>0</v>
      </c>
      <c r="T14" s="112"/>
    </row>
    <row r="15" spans="1:20" x14ac:dyDescent="0.3">
      <c r="A15" s="7"/>
      <c r="B15" s="283" t="str">
        <f>IF(ISBLANK('Unos cijena'!A36),"",'Unos cijena'!A36)</f>
        <v/>
      </c>
      <c r="C15" s="13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7"/>
      <c r="P15" s="286"/>
      <c r="Q15" s="33">
        <f t="shared" si="2"/>
        <v>0</v>
      </c>
      <c r="R15" s="33">
        <f t="shared" si="3"/>
        <v>0</v>
      </c>
      <c r="S15" s="33">
        <f t="shared" si="4"/>
        <v>0</v>
      </c>
      <c r="T15" s="112"/>
    </row>
    <row r="16" spans="1:20" x14ac:dyDescent="0.3">
      <c r="A16" s="7"/>
      <c r="B16" s="284" t="str">
        <f>IF(ISBLANK('Unos cijena'!A37),"",'Unos cijena'!A37)</f>
        <v/>
      </c>
      <c r="C16" s="15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7"/>
      <c r="P16" s="286"/>
      <c r="Q16" s="16">
        <f t="shared" si="2"/>
        <v>0</v>
      </c>
      <c r="R16" s="16">
        <f t="shared" si="3"/>
        <v>0</v>
      </c>
      <c r="S16" s="16">
        <f t="shared" si="4"/>
        <v>0</v>
      </c>
      <c r="T16" s="112"/>
    </row>
    <row r="17" spans="1:20" x14ac:dyDescent="0.3">
      <c r="A17" s="7"/>
      <c r="B17" s="283" t="str">
        <f>IF(ISBLANK('Unos cijena'!A38),"",'Unos cijena'!A38)</f>
        <v/>
      </c>
      <c r="C17" s="13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7"/>
      <c r="P17" s="286"/>
      <c r="Q17" s="33">
        <f t="shared" si="2"/>
        <v>0</v>
      </c>
      <c r="R17" s="33">
        <f t="shared" si="3"/>
        <v>0</v>
      </c>
      <c r="S17" s="33">
        <f t="shared" si="4"/>
        <v>0</v>
      </c>
      <c r="T17" s="112"/>
    </row>
    <row r="18" spans="1:20" x14ac:dyDescent="0.3">
      <c r="A18" s="7"/>
      <c r="B18" s="284" t="str">
        <f>IF(ISBLANK('Unos cijena'!A39),"",'Unos cijena'!A40)</f>
        <v/>
      </c>
      <c r="C18" s="15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7"/>
      <c r="P18" s="288"/>
      <c r="Q18" s="16"/>
      <c r="R18" s="16"/>
      <c r="S18" s="16"/>
      <c r="T18" s="112"/>
    </row>
    <row r="19" spans="1:20" ht="15" thickBot="1" x14ac:dyDescent="0.35">
      <c r="A19" s="7"/>
      <c r="B19" s="283" t="str">
        <f>IF(ISBLANK('Unos cijena'!A39),"",'Unos cijena'!A39)</f>
        <v/>
      </c>
      <c r="C19" s="13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7"/>
      <c r="P19" s="289"/>
      <c r="Q19" s="33">
        <f t="shared" si="2"/>
        <v>0</v>
      </c>
      <c r="R19" s="33">
        <f t="shared" si="3"/>
        <v>0</v>
      </c>
      <c r="S19" s="33">
        <f>SUM(Q19:R19)</f>
        <v>0</v>
      </c>
      <c r="T19" s="112"/>
    </row>
    <row r="20" spans="1:20" ht="15" thickTop="1" x14ac:dyDescent="0.3">
      <c r="A20" s="7"/>
      <c r="B20" s="70" t="s">
        <v>79</v>
      </c>
      <c r="C20" s="61"/>
      <c r="D20" s="62">
        <f t="shared" ref="D20:P20" si="5">SUMIF(D6:D19,"&gt;0")</f>
        <v>0</v>
      </c>
      <c r="E20" s="62">
        <f t="shared" si="5"/>
        <v>0</v>
      </c>
      <c r="F20" s="62">
        <f t="shared" si="5"/>
        <v>0</v>
      </c>
      <c r="G20" s="62">
        <f t="shared" si="5"/>
        <v>0</v>
      </c>
      <c r="H20" s="62">
        <f t="shared" si="5"/>
        <v>0</v>
      </c>
      <c r="I20" s="62">
        <f t="shared" si="5"/>
        <v>0</v>
      </c>
      <c r="J20" s="62">
        <f t="shared" si="5"/>
        <v>0</v>
      </c>
      <c r="K20" s="62">
        <f t="shared" si="5"/>
        <v>0</v>
      </c>
      <c r="L20" s="62">
        <f t="shared" si="5"/>
        <v>0</v>
      </c>
      <c r="M20" s="62">
        <f t="shared" si="5"/>
        <v>0</v>
      </c>
      <c r="N20" s="62">
        <f t="shared" si="5"/>
        <v>0</v>
      </c>
      <c r="O20" s="225">
        <f t="shared" si="5"/>
        <v>0</v>
      </c>
      <c r="P20" s="221">
        <f t="shared" si="5"/>
        <v>0</v>
      </c>
      <c r="Q20" s="76">
        <f>SUM(Q6:Q19)</f>
        <v>0</v>
      </c>
      <c r="R20" s="5">
        <f>SUM(R6:R19)</f>
        <v>0</v>
      </c>
      <c r="S20" s="77">
        <f t="shared" si="4"/>
        <v>0</v>
      </c>
      <c r="T20" s="112"/>
    </row>
    <row r="21" spans="1:20" x14ac:dyDescent="0.3">
      <c r="A21" s="7"/>
      <c r="B21" s="71" t="s">
        <v>80</v>
      </c>
      <c r="C21" s="52"/>
      <c r="D21" s="59">
        <f t="shared" ref="D21:P21" si="6">ABS(SUMIF(D6:D19,"&lt;0"))</f>
        <v>0</v>
      </c>
      <c r="E21" s="59">
        <f t="shared" si="6"/>
        <v>0</v>
      </c>
      <c r="F21" s="59">
        <f t="shared" si="6"/>
        <v>0</v>
      </c>
      <c r="G21" s="59">
        <f t="shared" si="6"/>
        <v>0</v>
      </c>
      <c r="H21" s="59">
        <f t="shared" si="6"/>
        <v>0</v>
      </c>
      <c r="I21" s="59">
        <f t="shared" si="6"/>
        <v>0</v>
      </c>
      <c r="J21" s="59">
        <f t="shared" si="6"/>
        <v>0</v>
      </c>
      <c r="K21" s="59">
        <f t="shared" si="6"/>
        <v>0</v>
      </c>
      <c r="L21" s="59">
        <f t="shared" si="6"/>
        <v>0</v>
      </c>
      <c r="M21" s="59">
        <f t="shared" si="6"/>
        <v>0</v>
      </c>
      <c r="N21" s="59">
        <f t="shared" si="6"/>
        <v>0</v>
      </c>
      <c r="O21" s="226">
        <f t="shared" si="6"/>
        <v>0</v>
      </c>
      <c r="P21" s="222">
        <f t="shared" si="6"/>
        <v>0</v>
      </c>
      <c r="Q21" s="7"/>
      <c r="R21" s="7"/>
      <c r="S21" s="7"/>
      <c r="T21" s="112"/>
    </row>
    <row r="22" spans="1:20" x14ac:dyDescent="0.3">
      <c r="A22" s="7"/>
      <c r="B22" s="71" t="s">
        <v>81</v>
      </c>
      <c r="C22" s="52"/>
      <c r="D22" s="60">
        <f>SUM(D20:D21)</f>
        <v>0</v>
      </c>
      <c r="E22" s="60">
        <f t="shared" ref="E22:N22" si="7">SUM(E20:E21)</f>
        <v>0</v>
      </c>
      <c r="F22" s="60">
        <f t="shared" si="7"/>
        <v>0</v>
      </c>
      <c r="G22" s="60">
        <f t="shared" si="7"/>
        <v>0</v>
      </c>
      <c r="H22" s="60">
        <f t="shared" si="7"/>
        <v>0</v>
      </c>
      <c r="I22" s="60">
        <f t="shared" si="7"/>
        <v>0</v>
      </c>
      <c r="J22" s="60">
        <f t="shared" si="7"/>
        <v>0</v>
      </c>
      <c r="K22" s="60">
        <f t="shared" si="7"/>
        <v>0</v>
      </c>
      <c r="L22" s="60">
        <f t="shared" si="7"/>
        <v>0</v>
      </c>
      <c r="M22" s="60">
        <f t="shared" si="7"/>
        <v>0</v>
      </c>
      <c r="N22" s="60">
        <f t="shared" si="7"/>
        <v>0</v>
      </c>
      <c r="O22" s="227">
        <f>SUM(O20:O21)</f>
        <v>0</v>
      </c>
      <c r="P22" s="223">
        <f>SUM(P20:P21)</f>
        <v>0</v>
      </c>
      <c r="Q22" s="87"/>
      <c r="R22" s="88" t="s">
        <v>120</v>
      </c>
      <c r="S22" s="95">
        <f>$P$53+$P$61+$P$65+$P$69</f>
        <v>0</v>
      </c>
    </row>
    <row r="23" spans="1:20" x14ac:dyDescent="0.3">
      <c r="A23" s="166"/>
      <c r="B23" s="167" t="s">
        <v>87</v>
      </c>
      <c r="C23" s="166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166"/>
      <c r="Q23" s="166"/>
      <c r="R23" s="166"/>
      <c r="S23" s="228" t="str">
        <f>IF(S22=0,"",IF(S22&lt;0,"Dug","Preplata"))</f>
        <v/>
      </c>
    </row>
    <row r="24" spans="1:20" ht="34.5" customHeight="1" x14ac:dyDescent="0.55000000000000004">
      <c r="A24" s="166"/>
      <c r="B24" s="35" t="s">
        <v>51</v>
      </c>
      <c r="C24" s="74"/>
      <c r="D24" s="74"/>
      <c r="E24" s="74"/>
      <c r="F24" s="74" t="s">
        <v>137</v>
      </c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1:20" x14ac:dyDescent="0.3">
      <c r="A25" s="166"/>
      <c r="B25" s="69" t="s">
        <v>24</v>
      </c>
      <c r="C25" s="168">
        <v>44197</v>
      </c>
      <c r="D25" s="168">
        <v>44227</v>
      </c>
      <c r="E25" s="168">
        <v>44255</v>
      </c>
      <c r="F25" s="168">
        <v>44286</v>
      </c>
      <c r="G25" s="168">
        <v>44316</v>
      </c>
      <c r="H25" s="168">
        <v>44347</v>
      </c>
      <c r="I25" s="168">
        <v>44377</v>
      </c>
      <c r="J25" s="168">
        <v>44408</v>
      </c>
      <c r="K25" s="168">
        <v>44439</v>
      </c>
      <c r="L25" s="168">
        <v>44469</v>
      </c>
      <c r="M25" s="168">
        <v>44500</v>
      </c>
      <c r="N25" s="168">
        <v>44530</v>
      </c>
      <c r="O25" s="168">
        <v>44561</v>
      </c>
      <c r="P25" s="168" t="s">
        <v>46</v>
      </c>
      <c r="Q25" s="169" t="s">
        <v>44</v>
      </c>
      <c r="R25" s="170"/>
      <c r="S25" s="166"/>
    </row>
    <row r="26" spans="1:20" x14ac:dyDescent="0.3">
      <c r="A26" s="166"/>
      <c r="B26" s="91" t="str">
        <f>'Unos cijena'!A5</f>
        <v>Struja jednotarifna</v>
      </c>
      <c r="C26" s="230"/>
      <c r="D26" s="1"/>
      <c r="E26" s="1"/>
      <c r="F26" s="1"/>
      <c r="G26" s="1"/>
      <c r="H26" s="230"/>
      <c r="I26" s="230"/>
      <c r="J26" s="230"/>
      <c r="K26" s="230"/>
      <c r="L26" s="230"/>
      <c r="M26" s="230"/>
      <c r="N26" s="230"/>
      <c r="O26" s="230"/>
      <c r="P26" s="204" t="str">
        <f>SUM(D35:O35)&amp; " kWh"</f>
        <v>0 kWh</v>
      </c>
      <c r="Q26" s="285" t="s">
        <v>41</v>
      </c>
      <c r="R26" s="171"/>
      <c r="S26" s="166"/>
    </row>
    <row r="27" spans="1:20" x14ac:dyDescent="0.3">
      <c r="A27" s="166"/>
      <c r="B27" s="92" t="s">
        <v>108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03" t="str">
        <f>SUM(D37:O37)&amp; " kWh"</f>
        <v>0 kWh</v>
      </c>
      <c r="Q27" s="172" t="s">
        <v>41</v>
      </c>
      <c r="R27" s="173"/>
      <c r="S27" s="166"/>
    </row>
    <row r="28" spans="1:20" x14ac:dyDescent="0.3">
      <c r="A28" s="166"/>
      <c r="B28" s="91" t="s">
        <v>109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04" t="str">
        <f>SUM(D38:O38)&amp; " kWh"</f>
        <v>0 kWh</v>
      </c>
      <c r="Q28" s="285" t="s">
        <v>41</v>
      </c>
      <c r="R28" s="171"/>
      <c r="S28" s="166"/>
    </row>
    <row r="29" spans="1:20" x14ac:dyDescent="0.3">
      <c r="A29" s="166"/>
      <c r="B29" s="92" t="str">
        <f>'Unos cijena'!A10</f>
        <v>Voda</v>
      </c>
      <c r="C29" s="230"/>
      <c r="D29" s="231"/>
      <c r="E29" s="230"/>
      <c r="F29" s="230"/>
      <c r="G29" s="231"/>
      <c r="H29" s="230"/>
      <c r="I29" s="230"/>
      <c r="J29" s="230"/>
      <c r="K29" s="230"/>
      <c r="L29" s="230"/>
      <c r="M29" s="231"/>
      <c r="N29" s="230"/>
      <c r="O29" s="230"/>
      <c r="P29" s="203" t="str">
        <f>SUM(D41:O41)&amp; " m3"</f>
        <v>0 m3</v>
      </c>
      <c r="Q29" s="172" t="s">
        <v>42</v>
      </c>
      <c r="R29" s="173"/>
      <c r="S29" s="166"/>
    </row>
    <row r="30" spans="1:20" x14ac:dyDescent="0.3">
      <c r="A30" s="166"/>
      <c r="B30" s="91" t="str">
        <f>'Unos cijena'!A20</f>
        <v>Plin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04" t="str">
        <f>SUM(D43:O43)&amp; " Sm3"</f>
        <v>0 Sm3</v>
      </c>
      <c r="Q30" s="285" t="s">
        <v>43</v>
      </c>
      <c r="R30" s="171"/>
      <c r="S30" s="166"/>
    </row>
    <row r="31" spans="1:20" x14ac:dyDescent="0.3">
      <c r="A31" s="166"/>
      <c r="B31" s="93" t="str">
        <f>'Unos cijena'!A12</f>
        <v>Toplinarstvo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1"/>
      <c r="M31" s="230"/>
      <c r="N31" s="231"/>
      <c r="O31" s="230"/>
      <c r="P31" s="203" t="str">
        <f>SUM(D46:O46)&amp; " kWh"</f>
        <v>0 kWh</v>
      </c>
      <c r="Q31" s="97"/>
      <c r="R31" s="96"/>
      <c r="S31" s="166"/>
    </row>
    <row r="32" spans="1:20" x14ac:dyDescent="0.3">
      <c r="A32" s="34"/>
      <c r="B32" s="178" t="s">
        <v>86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21" ht="31.5" customHeight="1" x14ac:dyDescent="0.55000000000000004">
      <c r="A33" s="34"/>
      <c r="B33" s="38" t="s">
        <v>53</v>
      </c>
      <c r="C33" s="39"/>
      <c r="D33" s="39"/>
      <c r="E33" s="39"/>
      <c r="F33" s="39" t="s">
        <v>95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21" x14ac:dyDescent="0.3">
      <c r="A34" s="34"/>
      <c r="B34" s="43" t="s">
        <v>54</v>
      </c>
      <c r="C34" s="44"/>
      <c r="D34" s="45" t="str">
        <f t="shared" ref="D34:L34" si="8">D2</f>
        <v>1. mj.</v>
      </c>
      <c r="E34" s="45" t="str">
        <f t="shared" si="8"/>
        <v>2. mj.</v>
      </c>
      <c r="F34" s="45" t="str">
        <f t="shared" si="8"/>
        <v>3. mj.</v>
      </c>
      <c r="G34" s="45" t="str">
        <f t="shared" si="8"/>
        <v>4. mj.</v>
      </c>
      <c r="H34" s="45" t="str">
        <f t="shared" si="8"/>
        <v>5. mj.</v>
      </c>
      <c r="I34" s="45" t="str">
        <f t="shared" si="8"/>
        <v>6. mj.</v>
      </c>
      <c r="J34" s="45" t="str">
        <f t="shared" si="8"/>
        <v>7. mj.</v>
      </c>
      <c r="K34" s="45" t="str">
        <f t="shared" si="8"/>
        <v>8. mj.</v>
      </c>
      <c r="L34" s="45" t="str">
        <f t="shared" si="8"/>
        <v>9. mj.</v>
      </c>
      <c r="M34" s="45" t="s">
        <v>17</v>
      </c>
      <c r="N34" s="45" t="str">
        <f>N2</f>
        <v>11. mj.</v>
      </c>
      <c r="O34" s="45" t="str">
        <f>O2</f>
        <v>12. mj.</v>
      </c>
      <c r="P34" s="261" t="s">
        <v>46</v>
      </c>
      <c r="Q34" s="341" t="s">
        <v>130</v>
      </c>
      <c r="R34" s="341"/>
      <c r="S34" s="342"/>
    </row>
    <row r="35" spans="1:21" x14ac:dyDescent="0.3">
      <c r="A35" s="34"/>
      <c r="B35" s="343" t="str">
        <f>'Unos cijena'!A5</f>
        <v>Struja jednotarifna</v>
      </c>
      <c r="C35" s="18" t="str">
        <f>'Unos cijena'!F5</f>
        <v>kWh</v>
      </c>
      <c r="D35" s="248" t="str">
        <f t="shared" ref="D35:O35" si="9">IF(ISBLANK(C26),"",IF(ISBLANK(D26),"",D26-C26))</f>
        <v/>
      </c>
      <c r="E35" s="248" t="str">
        <f t="shared" si="9"/>
        <v/>
      </c>
      <c r="F35" s="248" t="str">
        <f t="shared" si="9"/>
        <v/>
      </c>
      <c r="G35" s="248" t="str">
        <f t="shared" si="9"/>
        <v/>
      </c>
      <c r="H35" s="248" t="str">
        <f t="shared" si="9"/>
        <v/>
      </c>
      <c r="I35" s="248" t="str">
        <f t="shared" si="9"/>
        <v/>
      </c>
      <c r="J35" s="248" t="str">
        <f t="shared" si="9"/>
        <v/>
      </c>
      <c r="K35" s="248" t="str">
        <f t="shared" si="9"/>
        <v/>
      </c>
      <c r="L35" s="248" t="str">
        <f t="shared" si="9"/>
        <v/>
      </c>
      <c r="M35" s="248" t="str">
        <f t="shared" si="9"/>
        <v/>
      </c>
      <c r="N35" s="248" t="str">
        <f t="shared" si="9"/>
        <v/>
      </c>
      <c r="O35" s="248" t="str">
        <f t="shared" si="9"/>
        <v/>
      </c>
      <c r="P35" s="262"/>
      <c r="Q35" s="271" t="s">
        <v>127</v>
      </c>
      <c r="R35" s="271" t="s">
        <v>128</v>
      </c>
      <c r="S35" s="271" t="s">
        <v>129</v>
      </c>
    </row>
    <row r="36" spans="1:21" x14ac:dyDescent="0.3">
      <c r="A36" s="34"/>
      <c r="B36" s="344"/>
      <c r="C36" s="17" t="s">
        <v>20</v>
      </c>
      <c r="D36" s="196">
        <f>IF(ISBLANK(C26),0,IF(ISBLANK(D26),0,((D35*'Unos cijena'!$C$5+'Unos cijena'!$E$5+(D35*'Unos cijena'!$D$5))*'Unos cijena'!$G$32)))</f>
        <v>0</v>
      </c>
      <c r="E36" s="196">
        <f>IF(ISBLANK(D26),0,IF(ISBLANK(E26),0,((E35*'Unos cijena'!$C$5+'Unos cijena'!$E$5+(E35*'Unos cijena'!$D$5))*'Unos cijena'!$G$32)))</f>
        <v>0</v>
      </c>
      <c r="F36" s="196">
        <f>IF(ISBLANK(E26),0,IF(ISBLANK(F26),0,((F35*'Unos cijena'!$C$5+'Unos cijena'!$E$5+(F35*'Unos cijena'!$D$5))*'Unos cijena'!$G$32)))</f>
        <v>0</v>
      </c>
      <c r="G36" s="196">
        <f>IF(ISBLANK(F26),0,IF(ISBLANK(G26),0,((G35*'Unos cijena'!$C$5+'Unos cijena'!$E$5+(G35*'Unos cijena'!$D$5))*'Unos cijena'!$G$32)))</f>
        <v>0</v>
      </c>
      <c r="H36" s="196">
        <f>IF(ISBLANK(G26),0,IF(ISBLANK(H26),0,((H35*'Unos cijena'!$C$5+'Unos cijena'!$E$5+(H35*'Unos cijena'!$D$5))*'Unos cijena'!$G$32)))</f>
        <v>0</v>
      </c>
      <c r="I36" s="196">
        <f>IF(ISBLANK(H26),0,IF(ISBLANK(I26),0,((I35*'Unos cijena'!$C$5+'Unos cijena'!$E$5+(I35*'Unos cijena'!$D$5))*'Unos cijena'!$G$32)))</f>
        <v>0</v>
      </c>
      <c r="J36" s="196">
        <f>IF(ISBLANK(I26),0,IF(ISBLANK(J26),0,((J35*'Unos cijena'!$C$5+'Unos cijena'!$E$5+(J35*'Unos cijena'!$D$5))*'Unos cijena'!$G$32)))</f>
        <v>0</v>
      </c>
      <c r="K36" s="196">
        <f>IF(ISBLANK(J26),0,IF(ISBLANK(K26),0,((K35*'Unos cijena'!$C$5+'Unos cijena'!$E$5+(K35*'Unos cijena'!$D$5))*'Unos cijena'!$G$32)))</f>
        <v>0</v>
      </c>
      <c r="L36" s="196">
        <f>IF(ISBLANK(K26),0,IF(ISBLANK(L26),0,((L35*'Unos cijena'!$C$5+'Unos cijena'!$E$5+(L35*'Unos cijena'!$D$5))*'Unos cijena'!$G$32)))</f>
        <v>0</v>
      </c>
      <c r="M36" s="196">
        <f>IF(ISBLANK(L26),0,IF(ISBLANK(M26),0,((M35*'Unos cijena'!$C$5+'Unos cijena'!$E$5+(M35*'Unos cijena'!$D$5))*'Unos cijena'!$G$32)))</f>
        <v>0</v>
      </c>
      <c r="N36" s="196">
        <f>IF(ISBLANK(M26),0,IF(ISBLANK(N26),0,((N35*'Unos cijena'!$C$5+'Unos cijena'!$E$5+(N35*'Unos cijena'!$D$5))*'Unos cijena'!$G$32)))</f>
        <v>0</v>
      </c>
      <c r="O36" s="196">
        <f>IF(ISBLANK(N26),0,IF(ISBLANK(O26),0,((O35*'Unos cijena'!$C$5+'Unos cijena'!$E$5+(O35*'Unos cijena'!$D$5))*'Unos cijena'!$G$32)))</f>
        <v>0</v>
      </c>
      <c r="P36" s="263">
        <f>SUM(D36:O36)</f>
        <v>0</v>
      </c>
      <c r="Q36" s="259">
        <f>AVERAGE(D36,E36,F36,G36,H36,I36,J36,K36,L36,M36,N36,O36)</f>
        <v>0</v>
      </c>
      <c r="R36" s="258">
        <f>AVERAGE(H36,I36,J36,K36,L36)</f>
        <v>0</v>
      </c>
      <c r="S36" s="258">
        <f>AVERAGE(D36,E36,F36,G36,M36,N36,O36)</f>
        <v>0</v>
      </c>
      <c r="T36" s="273"/>
    </row>
    <row r="37" spans="1:21" x14ac:dyDescent="0.3">
      <c r="A37" s="34"/>
      <c r="B37" s="233" t="str">
        <f>B27</f>
        <v>Struja dvotatrifna (Viša tarifa)</v>
      </c>
      <c r="C37" s="19" t="s">
        <v>5</v>
      </c>
      <c r="D37" s="249" t="str">
        <f t="shared" ref="D37:O37" si="10">IF(ISBLANK(C27),"",IF(ISBLANK(D27),"",D27-C27))</f>
        <v/>
      </c>
      <c r="E37" s="250" t="str">
        <f t="shared" si="10"/>
        <v/>
      </c>
      <c r="F37" s="249" t="str">
        <f t="shared" si="10"/>
        <v/>
      </c>
      <c r="G37" s="249" t="str">
        <f t="shared" si="10"/>
        <v/>
      </c>
      <c r="H37" s="249" t="str">
        <f t="shared" si="10"/>
        <v/>
      </c>
      <c r="I37" s="251" t="str">
        <f t="shared" si="10"/>
        <v/>
      </c>
      <c r="J37" s="249" t="str">
        <f t="shared" si="10"/>
        <v/>
      </c>
      <c r="K37" s="251" t="str">
        <f t="shared" si="10"/>
        <v/>
      </c>
      <c r="L37" s="249" t="str">
        <f t="shared" si="10"/>
        <v/>
      </c>
      <c r="M37" s="251" t="str">
        <f t="shared" si="10"/>
        <v/>
      </c>
      <c r="N37" s="249" t="str">
        <f t="shared" si="10"/>
        <v/>
      </c>
      <c r="O37" s="250" t="str">
        <f t="shared" si="10"/>
        <v/>
      </c>
      <c r="P37" s="264"/>
      <c r="Q37" s="250"/>
      <c r="R37" s="250"/>
      <c r="S37" s="250"/>
    </row>
    <row r="38" spans="1:21" x14ac:dyDescent="0.3">
      <c r="A38" s="34"/>
      <c r="B38" s="235" t="str">
        <f>B28</f>
        <v>Struja dvotatrifna (Niža tarifa)</v>
      </c>
      <c r="C38" s="237" t="s">
        <v>5</v>
      </c>
      <c r="D38" s="252" t="str">
        <f t="shared" ref="D38:O38" si="11">IF(ISBLANK(C28),"",IF(ISBLANK(D28),"",D28-C28))</f>
        <v/>
      </c>
      <c r="E38" s="253" t="str">
        <f t="shared" si="11"/>
        <v/>
      </c>
      <c r="F38" s="252" t="str">
        <f t="shared" si="11"/>
        <v/>
      </c>
      <c r="G38" s="252" t="str">
        <f t="shared" si="11"/>
        <v/>
      </c>
      <c r="H38" s="252" t="str">
        <f t="shared" si="11"/>
        <v/>
      </c>
      <c r="I38" s="254" t="str">
        <f t="shared" si="11"/>
        <v/>
      </c>
      <c r="J38" s="252" t="str">
        <f t="shared" si="11"/>
        <v/>
      </c>
      <c r="K38" s="254" t="str">
        <f t="shared" si="11"/>
        <v/>
      </c>
      <c r="L38" s="252" t="str">
        <f t="shared" si="11"/>
        <v/>
      </c>
      <c r="M38" s="254" t="str">
        <f t="shared" si="11"/>
        <v/>
      </c>
      <c r="N38" s="252" t="str">
        <f t="shared" si="11"/>
        <v/>
      </c>
      <c r="O38" s="253" t="str">
        <f t="shared" si="11"/>
        <v/>
      </c>
      <c r="P38" s="265"/>
      <c r="Q38" s="253"/>
      <c r="R38" s="252"/>
      <c r="S38" s="252"/>
    </row>
    <row r="39" spans="1:21" x14ac:dyDescent="0.3">
      <c r="A39" s="34"/>
      <c r="B39" s="235" t="s">
        <v>124</v>
      </c>
      <c r="C39" s="237" t="s">
        <v>5</v>
      </c>
      <c r="D39" s="237" t="str">
        <f t="shared" ref="D39:O39" si="12">IF(ISBLANK(C28),"",IF(ISBLANK(D28),0,SUM(D37:D38)))</f>
        <v/>
      </c>
      <c r="E39" s="22" t="str">
        <f t="shared" si="12"/>
        <v/>
      </c>
      <c r="F39" s="237" t="str">
        <f t="shared" si="12"/>
        <v/>
      </c>
      <c r="G39" s="237" t="str">
        <f t="shared" si="12"/>
        <v/>
      </c>
      <c r="H39" s="237" t="str">
        <f t="shared" si="12"/>
        <v/>
      </c>
      <c r="I39" s="236" t="str">
        <f t="shared" si="12"/>
        <v/>
      </c>
      <c r="J39" s="237" t="str">
        <f t="shared" si="12"/>
        <v/>
      </c>
      <c r="K39" s="236" t="str">
        <f t="shared" si="12"/>
        <v/>
      </c>
      <c r="L39" s="237" t="str">
        <f t="shared" si="12"/>
        <v/>
      </c>
      <c r="M39" s="236" t="str">
        <f t="shared" si="12"/>
        <v/>
      </c>
      <c r="N39" s="237" t="str">
        <f t="shared" si="12"/>
        <v/>
      </c>
      <c r="O39" s="22" t="str">
        <f t="shared" si="12"/>
        <v/>
      </c>
      <c r="P39" s="266"/>
      <c r="Q39" s="22"/>
      <c r="R39" s="22"/>
      <c r="S39" s="22"/>
    </row>
    <row r="40" spans="1:21" x14ac:dyDescent="0.3">
      <c r="A40" s="34"/>
      <c r="B40" s="234" t="s">
        <v>125</v>
      </c>
      <c r="C40" s="236" t="s">
        <v>20</v>
      </c>
      <c r="D40" s="238">
        <f>IF(ISBLANK(C28),0,IF(ISBLANK(D28),0,(((D37*'Unos cijena'!$C$6)+(D38*'Unos cijena'!$C$7)+'Unos cijena'!$E$6)+((D37+D38)*'Unos cijena'!$D$6))*'Unos cijena'!$G$32))</f>
        <v>0</v>
      </c>
      <c r="E40" s="239">
        <f>IF(ISBLANK(D28),0,IF(ISBLANK(E28),0,(((E37*'Unos cijena'!$C$6)+(E38*'Unos cijena'!$C$7)+'Unos cijena'!$E$6)+((E37+E38)*'Unos cijena'!$D$6))*'Unos cijena'!$G$32))</f>
        <v>0</v>
      </c>
      <c r="F40" s="239">
        <f>IF(ISBLANK(E28),0,IF(ISBLANK(F28),0,(((F37*'Unos cijena'!$C$6)+(F38*'Unos cijena'!$C$7)+'Unos cijena'!$E$6)+((F37+F38)*'Unos cijena'!$D$6))*'Unos cijena'!$G$32))</f>
        <v>0</v>
      </c>
      <c r="G40" s="239">
        <f>IF(ISBLANK(F28),0,IF(ISBLANK(G28),0,(((G37*'Unos cijena'!$C$6)+(G38*'Unos cijena'!$C$7)+'Unos cijena'!$E$6)+((G37+G38)*'Unos cijena'!$D$6))*'Unos cijena'!$G$32))</f>
        <v>0</v>
      </c>
      <c r="H40" s="239">
        <f>IF(ISBLANK(G28),0,IF(ISBLANK(H28),0,(((H37*'Unos cijena'!$C$6)+(H38*'Unos cijena'!$C$7)+'Unos cijena'!$E$6)+((H37+H38)*'Unos cijena'!$D$6))*'Unos cijena'!$G$32))</f>
        <v>0</v>
      </c>
      <c r="I40" s="240">
        <f>IF(ISBLANK(H28),0,IF(ISBLANK(I28),0,(((I37*'Unos cijena'!$C$6)+(I38*'Unos cijena'!$C$7)+'Unos cijena'!$E$6)+((I37+I38)*'Unos cijena'!$D$6))*'Unos cijena'!$G$32))</f>
        <v>0</v>
      </c>
      <c r="J40" s="239">
        <f>IF(ISBLANK(I28),0,IF(ISBLANK(J28),0,(((J37*'Unos cijena'!$C$6)+(J38*'Unos cijena'!$C$7)+'Unos cijena'!$E$6)+((J37+J38)*'Unos cijena'!$D$6))*'Unos cijena'!$G$32))</f>
        <v>0</v>
      </c>
      <c r="K40" s="240">
        <f>IF(ISBLANK(J28),0,IF(ISBLANK(K28),0,(((K37*'Unos cijena'!$C$6)+(K38*'Unos cijena'!$C$7)+'Unos cijena'!$E$6)+((K37+K38)*'Unos cijena'!$D$6))*'Unos cijena'!$G$32))</f>
        <v>0</v>
      </c>
      <c r="L40" s="239">
        <f>IF(ISBLANK(K28),0,IF(ISBLANK(L28),0,(((L37*'Unos cijena'!$C$6)+(L38*'Unos cijena'!$C$7)+'Unos cijena'!$E$6)+((L37+L38)*'Unos cijena'!$D$6))*'Unos cijena'!$G$32))</f>
        <v>0</v>
      </c>
      <c r="M40" s="240">
        <f>IF(ISBLANK(L28),0,IF(ISBLANK(M28),0,(((M37*'Unos cijena'!$C$6)+(M38*'Unos cijena'!$C$7)+'Unos cijena'!$E$6)+((M37+M38)*'Unos cijena'!$D$6))*'Unos cijena'!$G$32))</f>
        <v>0</v>
      </c>
      <c r="N40" s="239">
        <f>IF(ISBLANK(M28),0,IF(ISBLANK(N28),0,(((N37*'Unos cijena'!$C$6)+(N38*'Unos cijena'!$C$7)+'Unos cijena'!$E$6)+((N37+N38)*'Unos cijena'!$D$6))*'Unos cijena'!$G$32))</f>
        <v>0</v>
      </c>
      <c r="O40" s="241">
        <f>IF(ISBLANK(N28),0,IF(ISBLANK(O28),0,(((O37*'Unos cijena'!$C$6)+(O38*'Unos cijena'!$C$7)+'Unos cijena'!$E$6)+((O37+O38)*'Unos cijena'!$D$6))*'Unos cijena'!$G$32))</f>
        <v>0</v>
      </c>
      <c r="P40" s="267">
        <f>SUM(D40:O40)</f>
        <v>0</v>
      </c>
      <c r="Q40" s="259">
        <f>AVERAGE(D40,E40,F40,G40,H40,I40,J40,K40,L40,M40,N40,O40)</f>
        <v>0</v>
      </c>
      <c r="R40" s="258">
        <f>AVERAGE(H40,I40,J40,K40,L40)</f>
        <v>0</v>
      </c>
      <c r="S40" s="258">
        <f>AVERAGE(D40,E40,F40,G40,M40,N40,O40)</f>
        <v>0</v>
      </c>
      <c r="T40" s="273"/>
    </row>
    <row r="41" spans="1:21" x14ac:dyDescent="0.3">
      <c r="A41" s="34"/>
      <c r="B41" s="343" t="str">
        <f>'Unos cijena'!A10</f>
        <v>Voda</v>
      </c>
      <c r="C41" s="18" t="str">
        <f>'Unos cijena'!F10</f>
        <v>m3</v>
      </c>
      <c r="D41" s="248" t="str">
        <f t="shared" ref="D41:O41" si="13">IF(ISBLANK(C29),"",IF(ISBLANK(D29),"",D29-C29))</f>
        <v/>
      </c>
      <c r="E41" s="248" t="str">
        <f t="shared" si="13"/>
        <v/>
      </c>
      <c r="F41" s="248" t="str">
        <f t="shared" si="13"/>
        <v/>
      </c>
      <c r="G41" s="248" t="str">
        <f t="shared" si="13"/>
        <v/>
      </c>
      <c r="H41" s="248" t="str">
        <f t="shared" si="13"/>
        <v/>
      </c>
      <c r="I41" s="248" t="str">
        <f t="shared" si="13"/>
        <v/>
      </c>
      <c r="J41" s="248" t="str">
        <f t="shared" si="13"/>
        <v/>
      </c>
      <c r="K41" s="248" t="str">
        <f t="shared" si="13"/>
        <v/>
      </c>
      <c r="L41" s="248" t="str">
        <f t="shared" si="13"/>
        <v/>
      </c>
      <c r="M41" s="248" t="str">
        <f t="shared" si="13"/>
        <v/>
      </c>
      <c r="N41" s="248" t="str">
        <f t="shared" si="13"/>
        <v/>
      </c>
      <c r="O41" s="248" t="str">
        <f t="shared" si="13"/>
        <v/>
      </c>
      <c r="P41" s="268"/>
      <c r="Q41" s="255"/>
      <c r="R41" s="255"/>
      <c r="S41" s="255"/>
    </row>
    <row r="42" spans="1:21" x14ac:dyDescent="0.3">
      <c r="A42" s="34"/>
      <c r="B42" s="344"/>
      <c r="C42" s="21" t="s">
        <v>20</v>
      </c>
      <c r="D42" s="243">
        <f>IF(ISBLANK(C29),0,IF(ISBLANK(D29),0,D41*'Unos cijena'!$C$10+'Unos cijena'!$E$10))</f>
        <v>0</v>
      </c>
      <c r="E42" s="243">
        <f>IF(ISBLANK(D29),0,IF(ISBLANK(E29),0,E41*'Unos cijena'!$C$10+'Unos cijena'!$E$10))</f>
        <v>0</v>
      </c>
      <c r="F42" s="243">
        <f>IF(ISBLANK(E29),0,IF(ISBLANK(F29),0,F41*'Unos cijena'!$C$10+'Unos cijena'!$E$10))</f>
        <v>0</v>
      </c>
      <c r="G42" s="243">
        <f>IF(ISBLANK(F29),0,IF(ISBLANK(G29),0,G41*'Unos cijena'!$C$10+'Unos cijena'!$E$10))</f>
        <v>0</v>
      </c>
      <c r="H42" s="243">
        <f>IF(ISBLANK(G29),0,IF(ISBLANK(H29),0,H41*'Unos cijena'!$C$10+'Unos cijena'!$E$10))</f>
        <v>0</v>
      </c>
      <c r="I42" s="243">
        <f>IF(ISBLANK(H29),0,IF(ISBLANK(I29),0,I41*'Unos cijena'!$C$10+'Unos cijena'!$E$10))</f>
        <v>0</v>
      </c>
      <c r="J42" s="243">
        <f>IF(ISBLANK(I29),0,IF(ISBLANK(J29),0,J41*'Unos cijena'!$C$10+'Unos cijena'!$E$10))</f>
        <v>0</v>
      </c>
      <c r="K42" s="243">
        <f>IF(ISBLANK(J29),0,IF(ISBLANK(K29),0,K41*'Unos cijena'!$C$10+'Unos cijena'!$E$10))</f>
        <v>0</v>
      </c>
      <c r="L42" s="243">
        <f>IF(ISBLANK(K29),0,IF(ISBLANK(L29),0,L41*'Unos cijena'!$C$10+'Unos cijena'!$E$10))</f>
        <v>0</v>
      </c>
      <c r="M42" s="243">
        <f>IF(ISBLANK(L29),0,IF(ISBLANK(M29),0,M41*'Unos cijena'!$C$10+'Unos cijena'!$E$10))</f>
        <v>0</v>
      </c>
      <c r="N42" s="243">
        <f>IF(ISBLANK(M29),0,IF(ISBLANK(N29),0,N41*'Unos cijena'!$C$10+'Unos cijena'!$E$10))</f>
        <v>0</v>
      </c>
      <c r="O42" s="243">
        <f>IF(ISBLANK(N29),0,IF(ISBLANK(O29),0,O41*'Unos cijena'!$C$10+'Unos cijena'!$E$10))</f>
        <v>0</v>
      </c>
      <c r="P42" s="269">
        <f>SUM(D42:O42)</f>
        <v>0</v>
      </c>
      <c r="Q42" s="260"/>
      <c r="R42" s="244"/>
      <c r="S42" s="244"/>
      <c r="U42" s="272"/>
    </row>
    <row r="43" spans="1:21" x14ac:dyDescent="0.3">
      <c r="A43" s="34"/>
      <c r="B43" s="345" t="str">
        <f>'Unos cijena'!A20</f>
        <v>Plin</v>
      </c>
      <c r="C43" s="19" t="s">
        <v>135</v>
      </c>
      <c r="D43" s="249" t="str">
        <f t="shared" ref="D43:O43" si="14">IF(ISBLANK(C30),"",IF(ISBLANK(D30),"",D30-C30))</f>
        <v/>
      </c>
      <c r="E43" s="249" t="str">
        <f t="shared" si="14"/>
        <v/>
      </c>
      <c r="F43" s="249" t="str">
        <f t="shared" si="14"/>
        <v/>
      </c>
      <c r="G43" s="249" t="str">
        <f t="shared" si="14"/>
        <v/>
      </c>
      <c r="H43" s="249" t="str">
        <f t="shared" si="14"/>
        <v/>
      </c>
      <c r="I43" s="249" t="str">
        <f t="shared" si="14"/>
        <v/>
      </c>
      <c r="J43" s="249" t="str">
        <f t="shared" si="14"/>
        <v/>
      </c>
      <c r="K43" s="249" t="str">
        <f t="shared" si="14"/>
        <v/>
      </c>
      <c r="L43" s="249" t="str">
        <f t="shared" si="14"/>
        <v/>
      </c>
      <c r="M43" s="249" t="str">
        <f t="shared" si="14"/>
        <v/>
      </c>
      <c r="N43" s="249" t="str">
        <f t="shared" si="14"/>
        <v/>
      </c>
      <c r="O43" s="249" t="str">
        <f t="shared" si="14"/>
        <v/>
      </c>
      <c r="P43" s="265"/>
      <c r="Q43" s="271" t="s">
        <v>127</v>
      </c>
      <c r="R43" s="271" t="s">
        <v>128</v>
      </c>
      <c r="S43" s="271" t="s">
        <v>129</v>
      </c>
    </row>
    <row r="44" spans="1:21" x14ac:dyDescent="0.3">
      <c r="A44" s="34"/>
      <c r="B44" s="346"/>
      <c r="C44" s="236" t="str">
        <f>'Unos cijena'!F20</f>
        <v>kWh</v>
      </c>
      <c r="D44" s="281" t="str">
        <f>IF(ISBLANK(D30),"",IF(ISBLANK(C30),"",D43*'Unos cijena'!$D$20))</f>
        <v/>
      </c>
      <c r="E44" s="281" t="str">
        <f>IF(ISBLANK(E30),"",IF(ISBLANK(D30),"",E43*'Unos cijena'!$D$20))</f>
        <v/>
      </c>
      <c r="F44" s="281" t="str">
        <f>IF(ISBLANK(F30),"",IF(ISBLANK(E30),"",F43*'Unos cijena'!$D$20))</f>
        <v/>
      </c>
      <c r="G44" s="281" t="str">
        <f>IF(ISBLANK(G30),"",IF(ISBLANK(F30),"",G43*'Unos cijena'!$D$20))</f>
        <v/>
      </c>
      <c r="H44" s="281" t="str">
        <f>IF(ISBLANK(H30),"",IF(ISBLANK(G30),"",H43*'Unos cijena'!$D$20))</f>
        <v/>
      </c>
      <c r="I44" s="281" t="str">
        <f>IF(ISBLANK(I30),"",IF(ISBLANK(H30),"",I43*'Unos cijena'!$D$20))</f>
        <v/>
      </c>
      <c r="J44" s="281" t="str">
        <f>IF(ISBLANK(J30),"",IF(ISBLANK(I30),"",J43*'Unos cijena'!$D$20))</f>
        <v/>
      </c>
      <c r="K44" s="281" t="str">
        <f>IF(ISBLANK(K30),"",IF(ISBLANK(J30),"",K43*'Unos cijena'!$D$20))</f>
        <v/>
      </c>
      <c r="L44" s="281" t="str">
        <f>IF(ISBLANK(L30),"",IF(ISBLANK(K30),"",L43*'Unos cijena'!$D$20))</f>
        <v/>
      </c>
      <c r="M44" s="281" t="str">
        <f>IF(ISBLANK(M30),"",IF(ISBLANK(L30),"",M43*'Unos cijena'!$D$20))</f>
        <v/>
      </c>
      <c r="N44" s="281" t="str">
        <f>IF(ISBLANK(N30),"",IF(ISBLANK(M30),"",N43*'Unos cijena'!$D$20))</f>
        <v/>
      </c>
      <c r="O44" s="281" t="str">
        <f>IF(ISBLANK(O30),"",IF(ISBLANK(N30),"",O43*'Unos cijena'!$D$20))</f>
        <v/>
      </c>
      <c r="P44" s="280"/>
      <c r="Q44" s="22"/>
      <c r="R44" s="22"/>
      <c r="S44" s="22"/>
    </row>
    <row r="45" spans="1:21" x14ac:dyDescent="0.3">
      <c r="A45" s="34"/>
      <c r="B45" s="347"/>
      <c r="C45" s="20" t="s">
        <v>20</v>
      </c>
      <c r="D45" s="242">
        <f>IF(ISBLANK(C30),0,IF(ISBLANK(D30),0,D44*'Unos cijena'!$C$20+'Unos cijena'!$E$20))</f>
        <v>0</v>
      </c>
      <c r="E45" s="242">
        <f>IF(ISBLANK(D30),0,IF(ISBLANK(E30),0,E44*'Unos cijena'!$C$20+'Unos cijena'!$E$20))</f>
        <v>0</v>
      </c>
      <c r="F45" s="242">
        <f>IF(ISBLANK(E30),0,IF(ISBLANK(F30),0,F44*'Unos cijena'!$C$20+'Unos cijena'!$E$20))</f>
        <v>0</v>
      </c>
      <c r="G45" s="242">
        <f>IF(ISBLANK(F30),0,IF(ISBLANK(G30),0,G44*'Unos cijena'!$C$20+'Unos cijena'!$E$20))</f>
        <v>0</v>
      </c>
      <c r="H45" s="242">
        <f>IF(ISBLANK(G30),0,IF(ISBLANK(H30),0,H44*'Unos cijena'!$C$20+'Unos cijena'!$E$20))</f>
        <v>0</v>
      </c>
      <c r="I45" s="242">
        <f>IF(ISBLANK(H30),0,IF(ISBLANK(I30),0,I44*'Unos cijena'!$C$20+'Unos cijena'!$E$20))</f>
        <v>0</v>
      </c>
      <c r="J45" s="242">
        <f>IF(ISBLANK(I30),0,IF(ISBLANK(J30),0,J44*'Unos cijena'!$C$20+'Unos cijena'!$E$20))</f>
        <v>0</v>
      </c>
      <c r="K45" s="242">
        <f>IF(ISBLANK(J30),0,IF(ISBLANK(K30),0,K44*'Unos cijena'!$C$20+'Unos cijena'!$E$20))</f>
        <v>0</v>
      </c>
      <c r="L45" s="242">
        <f>IF(ISBLANK(K30),0,IF(ISBLANK(L30),0,L44*'Unos cijena'!$C$20+'Unos cijena'!$E$20))</f>
        <v>0</v>
      </c>
      <c r="M45" s="242">
        <f>IF(ISBLANK(L30),0,IF(ISBLANK(M30),0,M44*'Unos cijena'!$C$20+'Unos cijena'!$E$20))</f>
        <v>0</v>
      </c>
      <c r="N45" s="242">
        <f>IF(ISBLANK(M30),0,IF(ISBLANK(N30),0,N44*'Unos cijena'!$C$20+'Unos cijena'!$E$20))</f>
        <v>0</v>
      </c>
      <c r="O45" s="242">
        <f>IF(ISBLANK(N30),0,IF(ISBLANK(O30),0,O44*'Unos cijena'!$C$20+'Unos cijena'!$E$20))</f>
        <v>0</v>
      </c>
      <c r="P45" s="267">
        <f>SUM(D45:O45)</f>
        <v>0</v>
      </c>
      <c r="Q45" s="259">
        <f>AVERAGE(D45,E45,F45,G45,H45,I45,J45,K45,L45,M45,N45,O45)</f>
        <v>0</v>
      </c>
      <c r="R45" s="258">
        <f>AVERAGE(H45,I45,J45,K45,L45)</f>
        <v>0</v>
      </c>
      <c r="S45" s="258">
        <f>AVERAGE(D45,E45,F45,G45,M45,N45,O45)</f>
        <v>0</v>
      </c>
      <c r="T45" s="273"/>
    </row>
    <row r="46" spans="1:21" x14ac:dyDescent="0.3">
      <c r="A46" s="34"/>
      <c r="B46" s="343" t="str">
        <f>B31</f>
        <v>Toplinarstvo</v>
      </c>
      <c r="C46" s="18" t="str">
        <f>'Unos cijena'!F13</f>
        <v>kWh</v>
      </c>
      <c r="D46" s="248" t="str">
        <f t="shared" ref="D46:O46" si="15">IF(ISBLANK(C31),"",IF(ISBLANK(D31),"",D31-C31))</f>
        <v/>
      </c>
      <c r="E46" s="248" t="str">
        <f t="shared" si="15"/>
        <v/>
      </c>
      <c r="F46" s="248" t="str">
        <f t="shared" si="15"/>
        <v/>
      </c>
      <c r="G46" s="248" t="str">
        <f t="shared" si="15"/>
        <v/>
      </c>
      <c r="H46" s="248" t="str">
        <f t="shared" si="15"/>
        <v/>
      </c>
      <c r="I46" s="248" t="str">
        <f t="shared" si="15"/>
        <v/>
      </c>
      <c r="J46" s="248" t="str">
        <f t="shared" si="15"/>
        <v/>
      </c>
      <c r="K46" s="248" t="str">
        <f t="shared" si="15"/>
        <v/>
      </c>
      <c r="L46" s="248" t="str">
        <f t="shared" si="15"/>
        <v/>
      </c>
      <c r="M46" s="248" t="str">
        <f t="shared" si="15"/>
        <v/>
      </c>
      <c r="N46" s="248" t="str">
        <f t="shared" si="15"/>
        <v/>
      </c>
      <c r="O46" s="248" t="str">
        <f t="shared" si="15"/>
        <v/>
      </c>
      <c r="P46" s="270"/>
      <c r="Q46" s="271" t="s">
        <v>127</v>
      </c>
      <c r="R46" s="271" t="s">
        <v>128</v>
      </c>
      <c r="S46" s="271" t="s">
        <v>129</v>
      </c>
    </row>
    <row r="47" spans="1:21" x14ac:dyDescent="0.3">
      <c r="A47" s="34"/>
      <c r="B47" s="344"/>
      <c r="C47" s="21" t="s">
        <v>20</v>
      </c>
      <c r="D47" s="243">
        <f>IF(ISBLANK(D31),0,IF(ISBLANK(C31),0,IF(ISBLANK(D31),0,'Unos cijena'!$C$13*D46+'Unos cijena'!$G$16)))</f>
        <v>0</v>
      </c>
      <c r="E47" s="243">
        <f>IF(ISBLANK(E31),0,IF(ISBLANK(D31),0,IF(ISBLANK(E31),0,'Unos cijena'!$C$13*E46+'Unos cijena'!$G$16)))</f>
        <v>0</v>
      </c>
      <c r="F47" s="243">
        <f>IF(ISBLANK(F31),0,IF(ISBLANK(E31),0,IF(ISBLANK(F31),0,'Unos cijena'!$C$13*F46+'Unos cijena'!$G$16)))</f>
        <v>0</v>
      </c>
      <c r="G47" s="243">
        <f>IF(ISBLANK(G31),0,IF(ISBLANK(F31),0,IF(ISBLANK(G31),0,'Unos cijena'!$C$13*G46+'Unos cijena'!$G$16)))</f>
        <v>0</v>
      </c>
      <c r="H47" s="243">
        <f>IF(ISBLANK(H31),0,IF(ISBLANK(G31),0,IF(ISBLANK(H31),0,'Unos cijena'!$C$13*H46+'Unos cijena'!$G$16)))</f>
        <v>0</v>
      </c>
      <c r="I47" s="243">
        <f>IF(ISBLANK(I31),0,IF(ISBLANK(H31),0,IF(ISBLANK(I31),0,'Unos cijena'!$C$13*I46+'Unos cijena'!$G$16)))</f>
        <v>0</v>
      </c>
      <c r="J47" s="243">
        <f>IF(ISBLANK(J31),0,IF(ISBLANK(I31),0,IF(ISBLANK(J31),0,'Unos cijena'!$C$13*J46+'Unos cijena'!$G$16)))</f>
        <v>0</v>
      </c>
      <c r="K47" s="243">
        <f>IF(ISBLANK(K31),0,IF(ISBLANK(J31),0,IF(ISBLANK(K31),0,'Unos cijena'!$C$13*K46+'Unos cijena'!$G$16)))</f>
        <v>0</v>
      </c>
      <c r="L47" s="243">
        <f>IF(ISBLANK(L31),0,IF(ISBLANK(K31),0,IF(ISBLANK(L31),0,'Unos cijena'!$C$13*L46+'Unos cijena'!$G$16)))</f>
        <v>0</v>
      </c>
      <c r="M47" s="243">
        <f>IF(ISBLANK(M31),0,IF(ISBLANK(L31),0,IF(ISBLANK(M31),0,'Unos cijena'!$C$13*M46+'Unos cijena'!$G$16)))</f>
        <v>0</v>
      </c>
      <c r="N47" s="243">
        <f>IF(ISBLANK(N31),0,IF(ISBLANK(M31),0,IF(ISBLANK(N31),0,'Unos cijena'!$C$13*N46+'Unos cijena'!$G$16)))</f>
        <v>0</v>
      </c>
      <c r="O47" s="243">
        <f>IF(ISBLANK(O31),0,IF(ISBLANK(N31),0,IF(ISBLANK(O31),0,'Unos cijena'!$C$13*O46+'Unos cijena'!$G$16)))</f>
        <v>0</v>
      </c>
      <c r="P47" s="269">
        <f>SUM(D47:O47)</f>
        <v>0</v>
      </c>
      <c r="Q47" s="259">
        <f>AVERAGE(D47,E47,F47,G47,H47,I47,J47,K47,L47,M47,N47,O47)</f>
        <v>0</v>
      </c>
      <c r="R47" s="258">
        <f>AVERAGE(H47,I47,J47,K47,L47)</f>
        <v>0</v>
      </c>
      <c r="S47" s="258">
        <f>AVERAGE(D47,E47,F47,G47,M47,N47,O47)</f>
        <v>0</v>
      </c>
      <c r="T47" s="273"/>
    </row>
    <row r="48" spans="1:21" x14ac:dyDescent="0.3">
      <c r="A48" s="34"/>
      <c r="B48" s="63" t="s">
        <v>29</v>
      </c>
      <c r="C48" s="64" t="s">
        <v>20</v>
      </c>
      <c r="D48" s="65">
        <f t="shared" ref="D48:P48" si="16">D36+D42+D45+D47+D40</f>
        <v>0</v>
      </c>
      <c r="E48" s="65">
        <f t="shared" si="16"/>
        <v>0</v>
      </c>
      <c r="F48" s="65">
        <f t="shared" si="16"/>
        <v>0</v>
      </c>
      <c r="G48" s="65">
        <f t="shared" si="16"/>
        <v>0</v>
      </c>
      <c r="H48" s="65">
        <f t="shared" si="16"/>
        <v>0</v>
      </c>
      <c r="I48" s="65">
        <f t="shared" si="16"/>
        <v>0</v>
      </c>
      <c r="J48" s="65">
        <f t="shared" si="16"/>
        <v>0</v>
      </c>
      <c r="K48" s="65">
        <f t="shared" si="16"/>
        <v>0</v>
      </c>
      <c r="L48" s="65">
        <f t="shared" si="16"/>
        <v>0</v>
      </c>
      <c r="M48" s="65">
        <f t="shared" si="16"/>
        <v>0</v>
      </c>
      <c r="N48" s="65">
        <f t="shared" si="16"/>
        <v>0</v>
      </c>
      <c r="O48" s="65">
        <f t="shared" si="16"/>
        <v>0</v>
      </c>
      <c r="P48" s="274">
        <f t="shared" si="16"/>
        <v>0</v>
      </c>
      <c r="Q48" s="277" t="s">
        <v>131</v>
      </c>
      <c r="R48" s="275"/>
      <c r="S48" s="276"/>
    </row>
    <row r="49" spans="1:19" ht="40.5" customHeight="1" x14ac:dyDescent="0.55000000000000004">
      <c r="A49" s="174"/>
      <c r="B49" s="46" t="s">
        <v>55</v>
      </c>
      <c r="C49" s="75"/>
      <c r="D49" s="75"/>
      <c r="E49" s="75"/>
      <c r="F49" s="75" t="s">
        <v>96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</row>
    <row r="50" spans="1:19" x14ac:dyDescent="0.3">
      <c r="A50" s="174"/>
      <c r="B50" s="66" t="s">
        <v>31</v>
      </c>
      <c r="C50" s="67"/>
      <c r="D50" s="68" t="str">
        <f t="shared" ref="D50:O50" si="17">D34</f>
        <v>1. mj.</v>
      </c>
      <c r="E50" s="68" t="str">
        <f t="shared" si="17"/>
        <v>2. mj.</v>
      </c>
      <c r="F50" s="68" t="str">
        <f t="shared" si="17"/>
        <v>3. mj.</v>
      </c>
      <c r="G50" s="68" t="str">
        <f t="shared" si="17"/>
        <v>4. mj.</v>
      </c>
      <c r="H50" s="68" t="str">
        <f t="shared" si="17"/>
        <v>5. mj.</v>
      </c>
      <c r="I50" s="68" t="str">
        <f t="shared" si="17"/>
        <v>6. mj.</v>
      </c>
      <c r="J50" s="68" t="str">
        <f t="shared" si="17"/>
        <v>7. mj.</v>
      </c>
      <c r="K50" s="68" t="str">
        <f t="shared" si="17"/>
        <v>8. mj.</v>
      </c>
      <c r="L50" s="68" t="str">
        <f t="shared" si="17"/>
        <v>9. mj.</v>
      </c>
      <c r="M50" s="68" t="str">
        <f t="shared" si="17"/>
        <v>10. mj.</v>
      </c>
      <c r="N50" s="68" t="str">
        <f t="shared" si="17"/>
        <v>11. mj.</v>
      </c>
      <c r="O50" s="68" t="str">
        <f t="shared" si="17"/>
        <v>12. mj.</v>
      </c>
      <c r="P50" s="68" t="s">
        <v>46</v>
      </c>
      <c r="Q50" s="68" t="s">
        <v>94</v>
      </c>
      <c r="R50" s="174"/>
      <c r="S50" s="174"/>
    </row>
    <row r="51" spans="1:19" x14ac:dyDescent="0.3">
      <c r="A51" s="174"/>
      <c r="B51" s="8" t="s">
        <v>110</v>
      </c>
      <c r="C51" s="81"/>
      <c r="D51" s="23">
        <f t="shared" ref="D51:N51" si="18">IF(SUM($C$27:$O$27)=0,ABS(D6),0)</f>
        <v>0</v>
      </c>
      <c r="E51" s="229">
        <f t="shared" si="18"/>
        <v>0</v>
      </c>
      <c r="F51" s="23">
        <f t="shared" si="18"/>
        <v>0</v>
      </c>
      <c r="G51" s="23">
        <f t="shared" si="18"/>
        <v>0</v>
      </c>
      <c r="H51" s="23">
        <f t="shared" si="18"/>
        <v>0</v>
      </c>
      <c r="I51" s="23">
        <f t="shared" si="18"/>
        <v>0</v>
      </c>
      <c r="J51" s="23">
        <f t="shared" si="18"/>
        <v>0</v>
      </c>
      <c r="K51" s="23">
        <f t="shared" si="18"/>
        <v>0</v>
      </c>
      <c r="L51" s="23">
        <f t="shared" si="18"/>
        <v>0</v>
      </c>
      <c r="M51" s="23">
        <f t="shared" si="18"/>
        <v>0</v>
      </c>
      <c r="N51" s="23">
        <f t="shared" si="18"/>
        <v>0</v>
      </c>
      <c r="O51" s="23">
        <f>IF(SUM($C$27:$O$27)=0,ABS(O8),0)</f>
        <v>0</v>
      </c>
      <c r="P51" s="25">
        <f t="shared" ref="P51:P69" si="19">SUM(D51:O51)</f>
        <v>0</v>
      </c>
      <c r="Q51" s="333" t="str">
        <f>IF(P53=0,"",IF(P53&lt;0,"Dug","Preplata"))</f>
        <v/>
      </c>
      <c r="R51" s="174"/>
      <c r="S51" s="174"/>
    </row>
    <row r="52" spans="1:19" x14ac:dyDescent="0.3">
      <c r="A52" s="174"/>
      <c r="B52" s="8" t="s">
        <v>78</v>
      </c>
      <c r="C52" s="81"/>
      <c r="D52" s="23">
        <f t="shared" ref="D52:O52" si="20">D36</f>
        <v>0</v>
      </c>
      <c r="E52" s="23">
        <f t="shared" si="20"/>
        <v>0</v>
      </c>
      <c r="F52" s="23">
        <f t="shared" si="20"/>
        <v>0</v>
      </c>
      <c r="G52" s="23">
        <f t="shared" si="20"/>
        <v>0</v>
      </c>
      <c r="H52" s="23">
        <f t="shared" si="20"/>
        <v>0</v>
      </c>
      <c r="I52" s="23">
        <f t="shared" si="20"/>
        <v>0</v>
      </c>
      <c r="J52" s="23">
        <f t="shared" si="20"/>
        <v>0</v>
      </c>
      <c r="K52" s="23">
        <f t="shared" si="20"/>
        <v>0</v>
      </c>
      <c r="L52" s="23">
        <f t="shared" si="20"/>
        <v>0</v>
      </c>
      <c r="M52" s="23">
        <f t="shared" si="20"/>
        <v>0</v>
      </c>
      <c r="N52" s="23">
        <f t="shared" si="20"/>
        <v>0</v>
      </c>
      <c r="O52" s="24">
        <f t="shared" si="20"/>
        <v>0</v>
      </c>
      <c r="P52" s="25">
        <f t="shared" si="19"/>
        <v>0</v>
      </c>
      <c r="Q52" s="334"/>
      <c r="R52" s="174"/>
      <c r="S52" s="174"/>
    </row>
    <row r="53" spans="1:19" x14ac:dyDescent="0.3">
      <c r="A53" s="174"/>
      <c r="B53" s="182" t="s">
        <v>32</v>
      </c>
      <c r="C53" s="81"/>
      <c r="D53" s="23">
        <f t="shared" ref="D53:N53" si="21">IF(D6=0,0,IF(ISBLANK(C26),0,IF(OR(ISBLANK(D6),ISBLANK(D26)),0,D51-D52)))</f>
        <v>0</v>
      </c>
      <c r="E53" s="23">
        <f t="shared" si="21"/>
        <v>0</v>
      </c>
      <c r="F53" s="23">
        <f t="shared" si="21"/>
        <v>0</v>
      </c>
      <c r="G53" s="23">
        <f t="shared" si="21"/>
        <v>0</v>
      </c>
      <c r="H53" s="23">
        <f t="shared" si="21"/>
        <v>0</v>
      </c>
      <c r="I53" s="23">
        <f t="shared" si="21"/>
        <v>0</v>
      </c>
      <c r="J53" s="23">
        <f t="shared" si="21"/>
        <v>0</v>
      </c>
      <c r="K53" s="23">
        <f t="shared" si="21"/>
        <v>0</v>
      </c>
      <c r="L53" s="23">
        <f t="shared" si="21"/>
        <v>0</v>
      </c>
      <c r="M53" s="23">
        <f t="shared" si="21"/>
        <v>0</v>
      </c>
      <c r="N53" s="23">
        <f t="shared" si="21"/>
        <v>0</v>
      </c>
      <c r="O53" s="23">
        <f>IF(O8=0,0,IF(ISBLANK(N26),0,IF(OR(ISBLANK(O8),ISBLANK(O26)),0,O51-O52)))</f>
        <v>0</v>
      </c>
      <c r="P53" s="24">
        <f t="shared" si="19"/>
        <v>0</v>
      </c>
      <c r="Q53" s="334"/>
      <c r="R53" s="174"/>
      <c r="S53" s="174"/>
    </row>
    <row r="54" spans="1:19" x14ac:dyDescent="0.3">
      <c r="A54" s="174"/>
      <c r="B54" s="50" t="s">
        <v>93</v>
      </c>
      <c r="C54" s="82"/>
      <c r="D54" s="183" t="str">
        <f>IF(D53=0,"",IF(D53&lt;0,"Dug","Preplata"))</f>
        <v/>
      </c>
      <c r="E54" s="183" t="str">
        <f t="shared" ref="E54:O54" si="22">IF(E53=0,"",IF(E53&lt;0,"Dug","Preplata"))</f>
        <v/>
      </c>
      <c r="F54" s="183" t="str">
        <f t="shared" si="22"/>
        <v/>
      </c>
      <c r="G54" s="183" t="str">
        <f t="shared" si="22"/>
        <v/>
      </c>
      <c r="H54" s="183" t="str">
        <f t="shared" si="22"/>
        <v/>
      </c>
      <c r="I54" s="183" t="str">
        <f t="shared" si="22"/>
        <v/>
      </c>
      <c r="J54" s="183" t="str">
        <f t="shared" si="22"/>
        <v/>
      </c>
      <c r="K54" s="183" t="str">
        <f t="shared" si="22"/>
        <v/>
      </c>
      <c r="L54" s="183" t="str">
        <f t="shared" si="22"/>
        <v/>
      </c>
      <c r="M54" s="183" t="str">
        <f t="shared" si="22"/>
        <v/>
      </c>
      <c r="N54" s="183" t="str">
        <f t="shared" si="22"/>
        <v/>
      </c>
      <c r="O54" s="183" t="str">
        <f t="shared" si="22"/>
        <v/>
      </c>
      <c r="P54" s="25"/>
      <c r="Q54" s="335"/>
      <c r="R54" s="174"/>
      <c r="S54" s="174"/>
    </row>
    <row r="55" spans="1:19" x14ac:dyDescent="0.3">
      <c r="A55" s="174"/>
      <c r="B55" s="11" t="s">
        <v>112</v>
      </c>
      <c r="C55" s="83"/>
      <c r="D55" s="26">
        <f t="shared" ref="D55:N55" si="23">IF(SUM($C$26:$O$26)=0,ABS(D6),0)</f>
        <v>0</v>
      </c>
      <c r="E55" s="26">
        <f t="shared" si="23"/>
        <v>0</v>
      </c>
      <c r="F55" s="26">
        <f t="shared" si="23"/>
        <v>0</v>
      </c>
      <c r="G55" s="26">
        <f t="shared" si="23"/>
        <v>0</v>
      </c>
      <c r="H55" s="26">
        <f t="shared" si="23"/>
        <v>0</v>
      </c>
      <c r="I55" s="26">
        <f t="shared" si="23"/>
        <v>0</v>
      </c>
      <c r="J55" s="26">
        <f t="shared" si="23"/>
        <v>0</v>
      </c>
      <c r="K55" s="26">
        <f t="shared" si="23"/>
        <v>0</v>
      </c>
      <c r="L55" s="26">
        <f t="shared" si="23"/>
        <v>0</v>
      </c>
      <c r="M55" s="26">
        <f t="shared" si="23"/>
        <v>0</v>
      </c>
      <c r="N55" s="26">
        <f t="shared" si="23"/>
        <v>0</v>
      </c>
      <c r="O55" s="26">
        <f>IF(SUM($C$26:$O$26)=0,ABS(O8),0)</f>
        <v>0</v>
      </c>
      <c r="P55" s="27">
        <f t="shared" si="19"/>
        <v>0</v>
      </c>
      <c r="Q55" s="336" t="str">
        <f>IF(P57=0,"",IF(P57&lt;0,"Dug","Preplata"))</f>
        <v/>
      </c>
      <c r="R55" s="174"/>
      <c r="S55" s="174"/>
    </row>
    <row r="56" spans="1:19" x14ac:dyDescent="0.3">
      <c r="A56" s="174"/>
      <c r="B56" s="11" t="s">
        <v>111</v>
      </c>
      <c r="C56" s="83"/>
      <c r="D56" s="26">
        <f t="shared" ref="D56:O56" si="24">D40</f>
        <v>0</v>
      </c>
      <c r="E56" s="26">
        <f t="shared" si="24"/>
        <v>0</v>
      </c>
      <c r="F56" s="26">
        <f t="shared" si="24"/>
        <v>0</v>
      </c>
      <c r="G56" s="26">
        <f t="shared" si="24"/>
        <v>0</v>
      </c>
      <c r="H56" s="26">
        <f t="shared" si="24"/>
        <v>0</v>
      </c>
      <c r="I56" s="26">
        <f t="shared" si="24"/>
        <v>0</v>
      </c>
      <c r="J56" s="26">
        <f t="shared" si="24"/>
        <v>0</v>
      </c>
      <c r="K56" s="26">
        <f t="shared" si="24"/>
        <v>0</v>
      </c>
      <c r="L56" s="26">
        <f t="shared" si="24"/>
        <v>0</v>
      </c>
      <c r="M56" s="26">
        <f t="shared" si="24"/>
        <v>0</v>
      </c>
      <c r="N56" s="26">
        <f t="shared" si="24"/>
        <v>0</v>
      </c>
      <c r="O56" s="26">
        <f t="shared" si="24"/>
        <v>0</v>
      </c>
      <c r="P56" s="27">
        <f t="shared" si="19"/>
        <v>0</v>
      </c>
      <c r="Q56" s="337"/>
      <c r="R56" s="174"/>
      <c r="S56" s="174"/>
    </row>
    <row r="57" spans="1:19" x14ac:dyDescent="0.3">
      <c r="A57" s="174"/>
      <c r="B57" s="185" t="s">
        <v>32</v>
      </c>
      <c r="C57" s="184"/>
      <c r="D57" s="23">
        <f t="shared" ref="D57:N57" si="25">IF(D6=0,0,IF(ISBLANK(C27),0,IF(OR(ISBLANK(D6),ISBLANK(D27)),0,D55-D56)))</f>
        <v>0</v>
      </c>
      <c r="E57" s="23">
        <f t="shared" si="25"/>
        <v>0</v>
      </c>
      <c r="F57" s="23">
        <f t="shared" si="25"/>
        <v>0</v>
      </c>
      <c r="G57" s="23">
        <f t="shared" si="25"/>
        <v>0</v>
      </c>
      <c r="H57" s="23">
        <f t="shared" si="25"/>
        <v>0</v>
      </c>
      <c r="I57" s="23">
        <f t="shared" si="25"/>
        <v>0</v>
      </c>
      <c r="J57" s="23">
        <f t="shared" si="25"/>
        <v>0</v>
      </c>
      <c r="K57" s="23">
        <f t="shared" si="25"/>
        <v>0</v>
      </c>
      <c r="L57" s="23">
        <f t="shared" si="25"/>
        <v>0</v>
      </c>
      <c r="M57" s="23">
        <f t="shared" si="25"/>
        <v>0</v>
      </c>
      <c r="N57" s="23">
        <f t="shared" si="25"/>
        <v>0</v>
      </c>
      <c r="O57" s="23">
        <f>IF(O8=0,0,IF(ISBLANK(N27),0,IF(OR(ISBLANK(O8),ISBLANK(O27)),0,O55-O56)))</f>
        <v>0</v>
      </c>
      <c r="P57" s="25">
        <f t="shared" si="19"/>
        <v>0</v>
      </c>
      <c r="Q57" s="337"/>
      <c r="R57" s="174"/>
      <c r="S57" s="174"/>
    </row>
    <row r="58" spans="1:19" x14ac:dyDescent="0.3">
      <c r="A58" s="174"/>
      <c r="B58" s="51" t="s">
        <v>93</v>
      </c>
      <c r="C58" s="186"/>
      <c r="D58" s="183" t="str">
        <f>IF(D57=0,"",IF(D57&lt;0,"Dug","Preplata"))</f>
        <v/>
      </c>
      <c r="E58" s="183" t="str">
        <f t="shared" ref="E58:O58" si="26">IF(E57=0,"",IF(E57&lt;0,"Dug","Preplata"))</f>
        <v/>
      </c>
      <c r="F58" s="183" t="str">
        <f t="shared" si="26"/>
        <v/>
      </c>
      <c r="G58" s="183" t="str">
        <f t="shared" si="26"/>
        <v/>
      </c>
      <c r="H58" s="183" t="str">
        <f t="shared" si="26"/>
        <v/>
      </c>
      <c r="I58" s="183" t="str">
        <f t="shared" si="26"/>
        <v/>
      </c>
      <c r="J58" s="183" t="str">
        <f t="shared" si="26"/>
        <v/>
      </c>
      <c r="K58" s="183" t="str">
        <f t="shared" si="26"/>
        <v/>
      </c>
      <c r="L58" s="183" t="str">
        <f t="shared" si="26"/>
        <v/>
      </c>
      <c r="M58" s="183" t="str">
        <f t="shared" si="26"/>
        <v/>
      </c>
      <c r="N58" s="183" t="str">
        <f t="shared" si="26"/>
        <v/>
      </c>
      <c r="O58" s="183" t="str">
        <f t="shared" si="26"/>
        <v/>
      </c>
      <c r="P58" s="27"/>
      <c r="Q58" s="338"/>
      <c r="R58" s="174"/>
      <c r="S58" s="174"/>
    </row>
    <row r="59" spans="1:19" x14ac:dyDescent="0.3">
      <c r="A59" s="174"/>
      <c r="B59" s="10" t="s">
        <v>83</v>
      </c>
      <c r="C59" s="84"/>
      <c r="D59" s="23">
        <f>ABS(D7)</f>
        <v>0</v>
      </c>
      <c r="E59" s="23">
        <f>ABS(E7)</f>
        <v>0</v>
      </c>
      <c r="F59" s="23">
        <f>ABS(F7)</f>
        <v>0</v>
      </c>
      <c r="G59" s="23">
        <f>ABS(G7)</f>
        <v>0</v>
      </c>
      <c r="H59" s="23">
        <f>ABS(H7)</f>
        <v>0</v>
      </c>
      <c r="I59" s="23">
        <f>ABS(I8)</f>
        <v>0</v>
      </c>
      <c r="J59" s="23">
        <f t="shared" ref="J59:O59" si="27">ABS(J7)</f>
        <v>0</v>
      </c>
      <c r="K59" s="23">
        <f t="shared" si="27"/>
        <v>0</v>
      </c>
      <c r="L59" s="23">
        <f t="shared" si="27"/>
        <v>0</v>
      </c>
      <c r="M59" s="23">
        <f t="shared" si="27"/>
        <v>0</v>
      </c>
      <c r="N59" s="23">
        <f t="shared" si="27"/>
        <v>0</v>
      </c>
      <c r="O59" s="23">
        <f t="shared" si="27"/>
        <v>0</v>
      </c>
      <c r="P59" s="25">
        <f t="shared" si="19"/>
        <v>0</v>
      </c>
      <c r="Q59" s="333" t="str">
        <f>IF(P61=0,"",IF(P61&lt;0,"Dug","Preplata"))</f>
        <v/>
      </c>
      <c r="R59" s="174"/>
      <c r="S59" s="174"/>
    </row>
    <row r="60" spans="1:19" x14ac:dyDescent="0.3">
      <c r="A60" s="174"/>
      <c r="B60" s="8" t="s">
        <v>78</v>
      </c>
      <c r="C60" s="85"/>
      <c r="D60" s="23">
        <f t="shared" ref="D60:O60" si="28">D42</f>
        <v>0</v>
      </c>
      <c r="E60" s="23">
        <f t="shared" si="28"/>
        <v>0</v>
      </c>
      <c r="F60" s="23">
        <f t="shared" si="28"/>
        <v>0</v>
      </c>
      <c r="G60" s="23">
        <f t="shared" si="28"/>
        <v>0</v>
      </c>
      <c r="H60" s="23">
        <f t="shared" si="28"/>
        <v>0</v>
      </c>
      <c r="I60" s="23">
        <f t="shared" si="28"/>
        <v>0</v>
      </c>
      <c r="J60" s="23">
        <f t="shared" si="28"/>
        <v>0</v>
      </c>
      <c r="K60" s="23">
        <f t="shared" si="28"/>
        <v>0</v>
      </c>
      <c r="L60" s="23">
        <f t="shared" si="28"/>
        <v>0</v>
      </c>
      <c r="M60" s="23">
        <f t="shared" si="28"/>
        <v>0</v>
      </c>
      <c r="N60" s="23">
        <f t="shared" si="28"/>
        <v>0</v>
      </c>
      <c r="O60" s="23">
        <f t="shared" si="28"/>
        <v>0</v>
      </c>
      <c r="P60" s="25">
        <f t="shared" si="19"/>
        <v>0</v>
      </c>
      <c r="Q60" s="334"/>
      <c r="R60" s="174"/>
      <c r="S60" s="174"/>
    </row>
    <row r="61" spans="1:19" x14ac:dyDescent="0.3">
      <c r="A61" s="174"/>
      <c r="B61" s="182" t="s">
        <v>33</v>
      </c>
      <c r="C61" s="81"/>
      <c r="D61" s="23">
        <f>IF(D7=0,0,IF(ISBLANK(C29),0,IF(OR(ISBLANK(D7),ISBLANK(D29)),0,D59-D60)))</f>
        <v>0</v>
      </c>
      <c r="E61" s="23">
        <f>IF(E7=0,0,IF(ISBLANK(D29),0,IF(OR(ISBLANK(E7),ISBLANK(E29)),0,E59-E60)))</f>
        <v>0</v>
      </c>
      <c r="F61" s="23">
        <f>IF(F7=0,0,IF(ISBLANK(E29),0,IF(OR(ISBLANK(F7),ISBLANK(F29)),0,F59-F60)))</f>
        <v>0</v>
      </c>
      <c r="G61" s="23">
        <f>IF(G7=0,0,IF(ISBLANK(F29),0,IF(OR(ISBLANK(G7),ISBLANK(G29)),0,G59-G60)))</f>
        <v>0</v>
      </c>
      <c r="H61" s="23">
        <f>IF(H7=0,0,IF(ISBLANK(G29),0,IF(OR(ISBLANK(H7),ISBLANK(H29)),0,H59-H60)))</f>
        <v>0</v>
      </c>
      <c r="I61" s="23">
        <f>IF(I8=0,0,IF(ISBLANK(H29),0,IF(OR(ISBLANK(I8),ISBLANK(I29)),0,I59-I60)))</f>
        <v>0</v>
      </c>
      <c r="J61" s="23">
        <f t="shared" ref="J61:O61" si="29">IF(J7=0,0,IF(ISBLANK(I29),0,IF(OR(ISBLANK(J7),ISBLANK(J29)),0,J59-J60)))</f>
        <v>0</v>
      </c>
      <c r="K61" s="23">
        <f t="shared" si="29"/>
        <v>0</v>
      </c>
      <c r="L61" s="23">
        <f t="shared" si="29"/>
        <v>0</v>
      </c>
      <c r="M61" s="23">
        <f t="shared" si="29"/>
        <v>0</v>
      </c>
      <c r="N61" s="23">
        <f t="shared" si="29"/>
        <v>0</v>
      </c>
      <c r="O61" s="23">
        <f t="shared" si="29"/>
        <v>0</v>
      </c>
      <c r="P61" s="25">
        <f t="shared" si="19"/>
        <v>0</v>
      </c>
      <c r="Q61" s="334"/>
      <c r="R61" s="174"/>
      <c r="S61" s="174"/>
    </row>
    <row r="62" spans="1:19" x14ac:dyDescent="0.3">
      <c r="A62" s="174"/>
      <c r="B62" s="50" t="s">
        <v>93</v>
      </c>
      <c r="C62" s="82"/>
      <c r="D62" s="183" t="str">
        <f t="shared" ref="D62:O62" si="30">IF(D61=0,"",IF(D61&lt;0,"Dug","Preplata"))</f>
        <v/>
      </c>
      <c r="E62" s="183" t="str">
        <f t="shared" si="30"/>
        <v/>
      </c>
      <c r="F62" s="183" t="str">
        <f t="shared" si="30"/>
        <v/>
      </c>
      <c r="G62" s="183" t="str">
        <f t="shared" si="30"/>
        <v/>
      </c>
      <c r="H62" s="183" t="str">
        <f t="shared" si="30"/>
        <v/>
      </c>
      <c r="I62" s="183" t="str">
        <f t="shared" si="30"/>
        <v/>
      </c>
      <c r="J62" s="183" t="str">
        <f t="shared" si="30"/>
        <v/>
      </c>
      <c r="K62" s="183" t="str">
        <f t="shared" si="30"/>
        <v/>
      </c>
      <c r="L62" s="183" t="str">
        <f t="shared" si="30"/>
        <v/>
      </c>
      <c r="M62" s="183" t="str">
        <f t="shared" si="30"/>
        <v/>
      </c>
      <c r="N62" s="183" t="str">
        <f t="shared" si="30"/>
        <v/>
      </c>
      <c r="O62" s="183" t="str">
        <f t="shared" si="30"/>
        <v/>
      </c>
      <c r="P62" s="25"/>
      <c r="Q62" s="335"/>
      <c r="R62" s="174"/>
      <c r="S62" s="174"/>
    </row>
    <row r="63" spans="1:19" x14ac:dyDescent="0.3">
      <c r="A63" s="175"/>
      <c r="B63" s="11" t="s">
        <v>84</v>
      </c>
      <c r="C63" s="83"/>
      <c r="D63" s="26">
        <f>ABS(D8)</f>
        <v>0</v>
      </c>
      <c r="E63" s="26">
        <f>ABS(E8)</f>
        <v>0</v>
      </c>
      <c r="F63" s="26">
        <f>ABS(F8)</f>
        <v>0</v>
      </c>
      <c r="G63" s="26">
        <f>ABS(G8)</f>
        <v>0</v>
      </c>
      <c r="H63" s="26">
        <f>ABS(H7)</f>
        <v>0</v>
      </c>
      <c r="I63" s="26">
        <f t="shared" ref="I63:N63" si="31">ABS(I8)</f>
        <v>0</v>
      </c>
      <c r="J63" s="26">
        <f t="shared" si="31"/>
        <v>0</v>
      </c>
      <c r="K63" s="26">
        <f t="shared" si="31"/>
        <v>0</v>
      </c>
      <c r="L63" s="26">
        <f t="shared" si="31"/>
        <v>0</v>
      </c>
      <c r="M63" s="26">
        <f t="shared" si="31"/>
        <v>0</v>
      </c>
      <c r="N63" s="26">
        <f t="shared" si="31"/>
        <v>0</v>
      </c>
      <c r="O63" s="26">
        <f>ABS(N9)</f>
        <v>0</v>
      </c>
      <c r="P63" s="27">
        <f t="shared" si="19"/>
        <v>0</v>
      </c>
      <c r="Q63" s="336" t="str">
        <f>IF(P65=0,"",IF(P65&lt;0,"Dug","Preplata"))</f>
        <v/>
      </c>
      <c r="R63" s="174"/>
      <c r="S63" s="174"/>
    </row>
    <row r="64" spans="1:19" x14ac:dyDescent="0.3">
      <c r="A64" s="175"/>
      <c r="B64" s="11" t="s">
        <v>78</v>
      </c>
      <c r="C64" s="83"/>
      <c r="D64" s="26">
        <f t="shared" ref="D64:O64" si="32">D45</f>
        <v>0</v>
      </c>
      <c r="E64" s="26">
        <f t="shared" si="32"/>
        <v>0</v>
      </c>
      <c r="F64" s="26">
        <f t="shared" si="32"/>
        <v>0</v>
      </c>
      <c r="G64" s="26">
        <f t="shared" si="32"/>
        <v>0</v>
      </c>
      <c r="H64" s="26">
        <f t="shared" si="32"/>
        <v>0</v>
      </c>
      <c r="I64" s="26">
        <f t="shared" si="32"/>
        <v>0</v>
      </c>
      <c r="J64" s="26">
        <f t="shared" si="32"/>
        <v>0</v>
      </c>
      <c r="K64" s="26">
        <f t="shared" si="32"/>
        <v>0</v>
      </c>
      <c r="L64" s="26">
        <f t="shared" si="32"/>
        <v>0</v>
      </c>
      <c r="M64" s="26">
        <f t="shared" si="32"/>
        <v>0</v>
      </c>
      <c r="N64" s="26">
        <f t="shared" si="32"/>
        <v>0</v>
      </c>
      <c r="O64" s="26">
        <f t="shared" si="32"/>
        <v>0</v>
      </c>
      <c r="P64" s="27">
        <f t="shared" si="19"/>
        <v>0</v>
      </c>
      <c r="Q64" s="337"/>
      <c r="R64" s="174"/>
      <c r="S64" s="174"/>
    </row>
    <row r="65" spans="1:19" x14ac:dyDescent="0.3">
      <c r="A65" s="175"/>
      <c r="B65" s="185" t="s">
        <v>34</v>
      </c>
      <c r="C65" s="184"/>
      <c r="D65" s="23">
        <f>IF(D8=0,0,IF(ISBLANK(C30),0,IF(OR(ISBLANK(D8),ISBLANK(D30)),0,D63-D64)))</f>
        <v>0</v>
      </c>
      <c r="E65" s="23">
        <f>IF(E8=0,0,IF(ISBLANK(D30),0,IF(OR(ISBLANK(E8),ISBLANK(E30)),0,E63-E64)))</f>
        <v>0</v>
      </c>
      <c r="F65" s="23">
        <f>IF(F8=0,0,IF(ISBLANK(E30),0,IF(OR(ISBLANK(F8),ISBLANK(F30)),0,F63-F64)))</f>
        <v>0</v>
      </c>
      <c r="G65" s="23">
        <f>IF(G8=0,0,IF(ISBLANK(F30),0,IF(OR(ISBLANK(G8),ISBLANK(G30)),0,G63-G64)))</f>
        <v>0</v>
      </c>
      <c r="H65" s="23">
        <f>IF(H7=0,0,IF(ISBLANK(G30),0,IF(OR(ISBLANK(H7),ISBLANK(H30)),0,H63-H64)))</f>
        <v>0</v>
      </c>
      <c r="I65" s="23">
        <f t="shared" ref="I65:O65" si="33">IF(I8=0,0,IF(ISBLANK(H30),0,IF(OR(ISBLANK(I8),ISBLANK(I30)),0,I63-I64)))</f>
        <v>0</v>
      </c>
      <c r="J65" s="23">
        <f t="shared" si="33"/>
        <v>0</v>
      </c>
      <c r="K65" s="23">
        <f t="shared" si="33"/>
        <v>0</v>
      </c>
      <c r="L65" s="23">
        <f t="shared" si="33"/>
        <v>0</v>
      </c>
      <c r="M65" s="23">
        <f t="shared" si="33"/>
        <v>0</v>
      </c>
      <c r="N65" s="23">
        <f t="shared" si="33"/>
        <v>0</v>
      </c>
      <c r="O65" s="23">
        <f t="shared" si="33"/>
        <v>0</v>
      </c>
      <c r="P65" s="25">
        <f t="shared" si="19"/>
        <v>0</v>
      </c>
      <c r="Q65" s="337"/>
      <c r="R65" s="174"/>
      <c r="S65" s="174"/>
    </row>
    <row r="66" spans="1:19" x14ac:dyDescent="0.3">
      <c r="A66" s="176"/>
      <c r="B66" s="51" t="s">
        <v>93</v>
      </c>
      <c r="C66" s="186"/>
      <c r="D66" s="187" t="str">
        <f t="shared" ref="D66:O66" si="34">IF(D65=0,"",IF(D65&lt;0,"Dug","Preplata"))</f>
        <v/>
      </c>
      <c r="E66" s="187" t="str">
        <f t="shared" si="34"/>
        <v/>
      </c>
      <c r="F66" s="187" t="str">
        <f t="shared" si="34"/>
        <v/>
      </c>
      <c r="G66" s="187" t="str">
        <f t="shared" si="34"/>
        <v/>
      </c>
      <c r="H66" s="187" t="str">
        <f t="shared" si="34"/>
        <v/>
      </c>
      <c r="I66" s="187" t="str">
        <f t="shared" si="34"/>
        <v/>
      </c>
      <c r="J66" s="187" t="str">
        <f t="shared" si="34"/>
        <v/>
      </c>
      <c r="K66" s="187" t="str">
        <f t="shared" si="34"/>
        <v/>
      </c>
      <c r="L66" s="187" t="str">
        <f t="shared" si="34"/>
        <v/>
      </c>
      <c r="M66" s="187" t="str">
        <f t="shared" si="34"/>
        <v/>
      </c>
      <c r="N66" s="187" t="str">
        <f t="shared" si="34"/>
        <v/>
      </c>
      <c r="O66" s="187" t="str">
        <f t="shared" si="34"/>
        <v/>
      </c>
      <c r="P66" s="27"/>
      <c r="Q66" s="338"/>
      <c r="R66" s="174"/>
      <c r="S66" s="174"/>
    </row>
    <row r="67" spans="1:19" x14ac:dyDescent="0.3">
      <c r="A67" s="176"/>
      <c r="B67" s="10" t="s">
        <v>85</v>
      </c>
      <c r="C67" s="84"/>
      <c r="D67" s="23">
        <f t="shared" ref="D67:O67" si="35">ABS(D9)</f>
        <v>0</v>
      </c>
      <c r="E67" s="23">
        <f t="shared" si="35"/>
        <v>0</v>
      </c>
      <c r="F67" s="23">
        <f t="shared" si="35"/>
        <v>0</v>
      </c>
      <c r="G67" s="23">
        <f t="shared" si="35"/>
        <v>0</v>
      </c>
      <c r="H67" s="23">
        <f t="shared" si="35"/>
        <v>0</v>
      </c>
      <c r="I67" s="23">
        <f t="shared" si="35"/>
        <v>0</v>
      </c>
      <c r="J67" s="23">
        <f t="shared" si="35"/>
        <v>0</v>
      </c>
      <c r="K67" s="23">
        <f t="shared" si="35"/>
        <v>0</v>
      </c>
      <c r="L67" s="23">
        <f t="shared" si="35"/>
        <v>0</v>
      </c>
      <c r="M67" s="23">
        <f t="shared" si="35"/>
        <v>0</v>
      </c>
      <c r="N67" s="23">
        <f t="shared" si="35"/>
        <v>0</v>
      </c>
      <c r="O67" s="23">
        <f t="shared" si="35"/>
        <v>0</v>
      </c>
      <c r="P67" s="25">
        <f t="shared" si="19"/>
        <v>0</v>
      </c>
      <c r="Q67" s="333" t="str">
        <f>IF(P69=0,"",IF(P69&lt;0,"Dug","Preplata"))</f>
        <v/>
      </c>
      <c r="R67" s="174"/>
      <c r="S67" s="174"/>
    </row>
    <row r="68" spans="1:19" x14ac:dyDescent="0.3">
      <c r="A68" s="176"/>
      <c r="B68" s="8" t="s">
        <v>78</v>
      </c>
      <c r="C68" s="85"/>
      <c r="D68" s="23">
        <f t="shared" ref="D68:O68" si="36">D47</f>
        <v>0</v>
      </c>
      <c r="E68" s="23">
        <f t="shared" si="36"/>
        <v>0</v>
      </c>
      <c r="F68" s="23">
        <f t="shared" si="36"/>
        <v>0</v>
      </c>
      <c r="G68" s="23">
        <f t="shared" si="36"/>
        <v>0</v>
      </c>
      <c r="H68" s="23">
        <f t="shared" si="36"/>
        <v>0</v>
      </c>
      <c r="I68" s="23">
        <f t="shared" si="36"/>
        <v>0</v>
      </c>
      <c r="J68" s="23">
        <f t="shared" si="36"/>
        <v>0</v>
      </c>
      <c r="K68" s="23">
        <f t="shared" si="36"/>
        <v>0</v>
      </c>
      <c r="L68" s="23">
        <f t="shared" si="36"/>
        <v>0</v>
      </c>
      <c r="M68" s="23">
        <f t="shared" si="36"/>
        <v>0</v>
      </c>
      <c r="N68" s="23">
        <f t="shared" si="36"/>
        <v>0</v>
      </c>
      <c r="O68" s="23">
        <f t="shared" si="36"/>
        <v>0</v>
      </c>
      <c r="P68" s="25">
        <f t="shared" si="19"/>
        <v>0</v>
      </c>
      <c r="Q68" s="334"/>
      <c r="R68" s="174"/>
      <c r="S68" s="174"/>
    </row>
    <row r="69" spans="1:19" x14ac:dyDescent="0.3">
      <c r="A69" s="174"/>
      <c r="B69" s="182" t="s">
        <v>77</v>
      </c>
      <c r="C69" s="81"/>
      <c r="D69" s="23">
        <f>IF(D9=0,0,IF(ISBLANK(C31),0,IF(OR(ISBLANK(D9),ISBLANK(D31)),0,D67-D68)))</f>
        <v>0</v>
      </c>
      <c r="E69" s="23">
        <f t="shared" ref="E69:O69" si="37">IF(ISBLANK(D31),0,IF(OR(ISBLANK(E9),ISBLANK(E31)),0,E67-E68))</f>
        <v>0</v>
      </c>
      <c r="F69" s="23">
        <f t="shared" si="37"/>
        <v>0</v>
      </c>
      <c r="G69" s="23">
        <f t="shared" si="37"/>
        <v>0</v>
      </c>
      <c r="H69" s="23">
        <f t="shared" si="37"/>
        <v>0</v>
      </c>
      <c r="I69" s="23">
        <f t="shared" si="37"/>
        <v>0</v>
      </c>
      <c r="J69" s="23">
        <f t="shared" si="37"/>
        <v>0</v>
      </c>
      <c r="K69" s="23">
        <f t="shared" si="37"/>
        <v>0</v>
      </c>
      <c r="L69" s="23">
        <f t="shared" si="37"/>
        <v>0</v>
      </c>
      <c r="M69" s="23">
        <f t="shared" si="37"/>
        <v>0</v>
      </c>
      <c r="N69" s="23">
        <f t="shared" si="37"/>
        <v>0</v>
      </c>
      <c r="O69" s="24">
        <f t="shared" si="37"/>
        <v>0</v>
      </c>
      <c r="P69" s="25">
        <f t="shared" si="19"/>
        <v>0</v>
      </c>
      <c r="Q69" s="334"/>
      <c r="R69" s="174"/>
      <c r="S69" s="174"/>
    </row>
    <row r="70" spans="1:19" x14ac:dyDescent="0.3">
      <c r="A70" s="174"/>
      <c r="B70" s="50" t="s">
        <v>93</v>
      </c>
      <c r="C70" s="82"/>
      <c r="D70" s="183" t="str">
        <f t="shared" ref="D70:O70" si="38">IF(D69=0,"",IF(D69&lt;0,"Dug","Preplata"))</f>
        <v/>
      </c>
      <c r="E70" s="183" t="str">
        <f t="shared" si="38"/>
        <v/>
      </c>
      <c r="F70" s="183" t="str">
        <f t="shared" si="38"/>
        <v/>
      </c>
      <c r="G70" s="183" t="str">
        <f t="shared" si="38"/>
        <v/>
      </c>
      <c r="H70" s="183" t="str">
        <f t="shared" si="38"/>
        <v/>
      </c>
      <c r="I70" s="183" t="str">
        <f t="shared" si="38"/>
        <v/>
      </c>
      <c r="J70" s="183" t="str">
        <f t="shared" si="38"/>
        <v/>
      </c>
      <c r="K70" s="183" t="str">
        <f t="shared" si="38"/>
        <v/>
      </c>
      <c r="L70" s="183" t="str">
        <f t="shared" si="38"/>
        <v/>
      </c>
      <c r="M70" s="183" t="str">
        <f t="shared" si="38"/>
        <v/>
      </c>
      <c r="N70" s="183" t="str">
        <f t="shared" si="38"/>
        <v/>
      </c>
      <c r="O70" s="183" t="str">
        <f t="shared" si="38"/>
        <v/>
      </c>
      <c r="P70" s="25"/>
      <c r="Q70" s="335"/>
      <c r="R70" s="174"/>
      <c r="S70" s="174"/>
    </row>
    <row r="71" spans="1:19" x14ac:dyDescent="0.3">
      <c r="A71" s="174"/>
      <c r="B71" s="86"/>
      <c r="C71" s="89"/>
      <c r="D71" s="90"/>
      <c r="E71" s="90"/>
      <c r="F71" s="90"/>
      <c r="G71" s="90"/>
      <c r="H71" s="90"/>
      <c r="I71" s="90"/>
      <c r="J71" s="90"/>
      <c r="K71" s="90"/>
      <c r="L71" s="188"/>
      <c r="M71" s="94"/>
      <c r="N71" s="87"/>
      <c r="O71" s="88" t="s">
        <v>97</v>
      </c>
      <c r="P71" s="87">
        <f>$P$53+$P$61+$P$65+$P$69+P57</f>
        <v>0</v>
      </c>
      <c r="Q71" s="177" t="str">
        <f>IF(P71=0,"",IF(P71&lt;0,"Dug","Preplata"))</f>
        <v/>
      </c>
      <c r="R71" s="174"/>
      <c r="S71" s="174"/>
    </row>
    <row r="72" spans="1:19" x14ac:dyDescent="0.3">
      <c r="A72" s="7"/>
    </row>
    <row r="73" spans="1:19" x14ac:dyDescent="0.3">
      <c r="A73" s="7"/>
      <c r="D73" s="28" t="str">
        <f t="shared" ref="D73:O73" si="39">D34</f>
        <v>1. mj.</v>
      </c>
      <c r="E73" s="28" t="str">
        <f t="shared" si="39"/>
        <v>2. mj.</v>
      </c>
      <c r="F73" s="28" t="str">
        <f t="shared" si="39"/>
        <v>3. mj.</v>
      </c>
      <c r="G73" s="28" t="str">
        <f t="shared" si="39"/>
        <v>4. mj.</v>
      </c>
      <c r="H73" s="28" t="str">
        <f t="shared" si="39"/>
        <v>5. mj.</v>
      </c>
      <c r="I73" s="28" t="str">
        <f t="shared" si="39"/>
        <v>6. mj.</v>
      </c>
      <c r="J73" s="28" t="str">
        <f t="shared" si="39"/>
        <v>7. mj.</v>
      </c>
      <c r="K73" s="28" t="str">
        <f t="shared" si="39"/>
        <v>8. mj.</v>
      </c>
      <c r="L73" s="28" t="str">
        <f t="shared" si="39"/>
        <v>9. mj.</v>
      </c>
      <c r="M73" s="28" t="str">
        <f t="shared" si="39"/>
        <v>10. mj.</v>
      </c>
      <c r="N73" s="28" t="str">
        <f t="shared" si="39"/>
        <v>11. mj.</v>
      </c>
      <c r="O73" s="28" t="str">
        <f t="shared" si="39"/>
        <v>12. mj.</v>
      </c>
    </row>
    <row r="74" spans="1:19" x14ac:dyDescent="0.3">
      <c r="A74" s="7"/>
      <c r="C74" s="4" t="str">
        <f>B35</f>
        <v>Struja jednotarifna</v>
      </c>
      <c r="D74" s="14">
        <f t="shared" ref="D74:O74" si="40">D36</f>
        <v>0</v>
      </c>
      <c r="E74" s="14">
        <f t="shared" si="40"/>
        <v>0</v>
      </c>
      <c r="F74" s="14">
        <f t="shared" si="40"/>
        <v>0</v>
      </c>
      <c r="G74" s="14">
        <f t="shared" si="40"/>
        <v>0</v>
      </c>
      <c r="H74" s="14">
        <f t="shared" si="40"/>
        <v>0</v>
      </c>
      <c r="I74" s="14">
        <f t="shared" si="40"/>
        <v>0</v>
      </c>
      <c r="J74" s="14">
        <f t="shared" si="40"/>
        <v>0</v>
      </c>
      <c r="K74" s="14">
        <f t="shared" si="40"/>
        <v>0</v>
      </c>
      <c r="L74" s="14">
        <f t="shared" si="40"/>
        <v>0</v>
      </c>
      <c r="M74" s="14">
        <f t="shared" si="40"/>
        <v>0</v>
      </c>
      <c r="N74" s="14">
        <f t="shared" si="40"/>
        <v>0</v>
      </c>
      <c r="O74" s="14">
        <f t="shared" si="40"/>
        <v>0</v>
      </c>
    </row>
    <row r="75" spans="1:19" x14ac:dyDescent="0.3">
      <c r="A75" s="7"/>
      <c r="C75" s="4" t="s">
        <v>102</v>
      </c>
      <c r="D75" s="14">
        <f>D56</f>
        <v>0</v>
      </c>
      <c r="E75" s="14">
        <f t="shared" ref="E75:O75" si="41">E56</f>
        <v>0</v>
      </c>
      <c r="F75" s="14">
        <f t="shared" si="41"/>
        <v>0</v>
      </c>
      <c r="G75" s="14">
        <f t="shared" si="41"/>
        <v>0</v>
      </c>
      <c r="H75" s="14">
        <f t="shared" si="41"/>
        <v>0</v>
      </c>
      <c r="I75" s="14">
        <f t="shared" si="41"/>
        <v>0</v>
      </c>
      <c r="J75" s="14">
        <f t="shared" si="41"/>
        <v>0</v>
      </c>
      <c r="K75" s="14">
        <f t="shared" si="41"/>
        <v>0</v>
      </c>
      <c r="L75" s="14">
        <f t="shared" si="41"/>
        <v>0</v>
      </c>
      <c r="M75" s="14">
        <f t="shared" si="41"/>
        <v>0</v>
      </c>
      <c r="N75" s="14">
        <f t="shared" si="41"/>
        <v>0</v>
      </c>
      <c r="O75" s="14">
        <f t="shared" si="41"/>
        <v>0</v>
      </c>
    </row>
    <row r="76" spans="1:19" x14ac:dyDescent="0.3">
      <c r="A76" s="7"/>
      <c r="C76" s="4" t="str">
        <f>B41</f>
        <v>Voda</v>
      </c>
      <c r="D76" s="14">
        <f t="shared" ref="D76:O76" si="42">D42</f>
        <v>0</v>
      </c>
      <c r="E76" s="14">
        <f t="shared" si="42"/>
        <v>0</v>
      </c>
      <c r="F76" s="14">
        <f t="shared" si="42"/>
        <v>0</v>
      </c>
      <c r="G76" s="14">
        <f t="shared" si="42"/>
        <v>0</v>
      </c>
      <c r="H76" s="14">
        <f t="shared" si="42"/>
        <v>0</v>
      </c>
      <c r="I76" s="14">
        <f t="shared" si="42"/>
        <v>0</v>
      </c>
      <c r="J76" s="14">
        <f t="shared" si="42"/>
        <v>0</v>
      </c>
      <c r="K76" s="14">
        <f t="shared" si="42"/>
        <v>0</v>
      </c>
      <c r="L76" s="14">
        <f t="shared" si="42"/>
        <v>0</v>
      </c>
      <c r="M76" s="14">
        <f t="shared" si="42"/>
        <v>0</v>
      </c>
      <c r="N76" s="14">
        <f t="shared" si="42"/>
        <v>0</v>
      </c>
      <c r="O76" s="14">
        <f t="shared" si="42"/>
        <v>0</v>
      </c>
    </row>
    <row r="77" spans="1:19" x14ac:dyDescent="0.3">
      <c r="A77" s="7"/>
      <c r="C77" s="4" t="str">
        <f>B43</f>
        <v>Plin</v>
      </c>
      <c r="D77" s="29">
        <f t="shared" ref="D77:O77" si="43">D45</f>
        <v>0</v>
      </c>
      <c r="E77" s="29">
        <f t="shared" si="43"/>
        <v>0</v>
      </c>
      <c r="F77" s="29">
        <f t="shared" si="43"/>
        <v>0</v>
      </c>
      <c r="G77" s="29">
        <f t="shared" si="43"/>
        <v>0</v>
      </c>
      <c r="H77" s="29">
        <f t="shared" si="43"/>
        <v>0</v>
      </c>
      <c r="I77" s="29">
        <f t="shared" si="43"/>
        <v>0</v>
      </c>
      <c r="J77" s="29">
        <f t="shared" si="43"/>
        <v>0</v>
      </c>
      <c r="K77" s="29">
        <f t="shared" si="43"/>
        <v>0</v>
      </c>
      <c r="L77" s="29">
        <f t="shared" si="43"/>
        <v>0</v>
      </c>
      <c r="M77" s="29">
        <f t="shared" si="43"/>
        <v>0</v>
      </c>
      <c r="N77" s="29">
        <f t="shared" si="43"/>
        <v>0</v>
      </c>
      <c r="O77" s="29">
        <f t="shared" si="43"/>
        <v>0</v>
      </c>
    </row>
    <row r="78" spans="1:19" x14ac:dyDescent="0.3">
      <c r="A78" s="7"/>
      <c r="C78" s="4" t="str">
        <f>B46</f>
        <v>Toplinarstvo</v>
      </c>
      <c r="D78" s="14">
        <f t="shared" ref="D78:O78" si="44">D47</f>
        <v>0</v>
      </c>
      <c r="E78" s="14">
        <f t="shared" si="44"/>
        <v>0</v>
      </c>
      <c r="F78" s="14">
        <f t="shared" si="44"/>
        <v>0</v>
      </c>
      <c r="G78" s="14">
        <f t="shared" si="44"/>
        <v>0</v>
      </c>
      <c r="H78" s="14">
        <f t="shared" si="44"/>
        <v>0</v>
      </c>
      <c r="I78" s="14">
        <f t="shared" si="44"/>
        <v>0</v>
      </c>
      <c r="J78" s="14">
        <f t="shared" si="44"/>
        <v>0</v>
      </c>
      <c r="K78" s="14">
        <f t="shared" si="44"/>
        <v>0</v>
      </c>
      <c r="L78" s="14">
        <f t="shared" si="44"/>
        <v>0</v>
      </c>
      <c r="M78" s="14">
        <f t="shared" si="44"/>
        <v>0</v>
      </c>
      <c r="N78" s="14">
        <f t="shared" si="44"/>
        <v>0</v>
      </c>
      <c r="O78" s="14">
        <f t="shared" si="44"/>
        <v>0</v>
      </c>
    </row>
    <row r="79" spans="1:19" x14ac:dyDescent="0.3">
      <c r="A79" s="7"/>
    </row>
    <row r="80" spans="1:19" x14ac:dyDescent="0.3">
      <c r="A80" s="7"/>
    </row>
    <row r="81" spans="1:15" x14ac:dyDescent="0.3">
      <c r="A81" s="7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x14ac:dyDescent="0.3">
      <c r="A82" s="7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x14ac:dyDescent="0.3">
      <c r="A83" s="7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x14ac:dyDescent="0.3">
      <c r="A84" s="7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x14ac:dyDescent="0.3">
      <c r="A85" s="7"/>
    </row>
    <row r="86" spans="1:15" x14ac:dyDescent="0.3">
      <c r="A86" s="7"/>
    </row>
    <row r="87" spans="1:15" x14ac:dyDescent="0.3">
      <c r="A87" s="7"/>
    </row>
    <row r="88" spans="1:15" x14ac:dyDescent="0.3">
      <c r="A88" s="7"/>
    </row>
    <row r="89" spans="1:15" x14ac:dyDescent="0.3">
      <c r="A89" s="7"/>
    </row>
    <row r="90" spans="1:15" x14ac:dyDescent="0.3">
      <c r="A90" s="7"/>
    </row>
    <row r="91" spans="1:15" x14ac:dyDescent="0.3">
      <c r="A91" s="7"/>
    </row>
    <row r="92" spans="1:15" x14ac:dyDescent="0.3">
      <c r="A92" s="7"/>
    </row>
    <row r="93" spans="1:15" x14ac:dyDescent="0.3">
      <c r="A93" s="7"/>
    </row>
    <row r="94" spans="1:15" x14ac:dyDescent="0.3">
      <c r="A94" s="7"/>
    </row>
    <row r="95" spans="1:15" x14ac:dyDescent="0.3">
      <c r="A95" s="7"/>
    </row>
    <row r="96" spans="1:15" x14ac:dyDescent="0.3">
      <c r="A96" s="7"/>
    </row>
    <row r="97" spans="1:15" x14ac:dyDescent="0.3">
      <c r="A97" s="7"/>
    </row>
    <row r="98" spans="1:15" x14ac:dyDescent="0.3">
      <c r="A98" s="7"/>
    </row>
    <row r="101" spans="1:15" x14ac:dyDescent="0.3">
      <c r="H101" s="14"/>
      <c r="I101" s="14"/>
      <c r="J101" s="14"/>
      <c r="K101" s="14"/>
      <c r="L101" s="14"/>
      <c r="M101" s="14"/>
      <c r="N101" s="14"/>
      <c r="O101" s="14"/>
    </row>
    <row r="102" spans="1:15" ht="1.5" customHeight="1" x14ac:dyDescent="0.3">
      <c r="B102" s="147"/>
      <c r="C102" s="147"/>
      <c r="D102" s="147"/>
      <c r="E102" s="147"/>
      <c r="F102" s="147"/>
      <c r="G102" s="147"/>
    </row>
    <row r="103" spans="1:15" ht="11.25" customHeight="1" x14ac:dyDescent="0.3">
      <c r="B103" s="148"/>
      <c r="C103" s="148"/>
      <c r="D103" s="148"/>
      <c r="E103" s="148"/>
      <c r="F103" s="148"/>
      <c r="G103" s="148"/>
    </row>
    <row r="104" spans="1:15" ht="21" x14ac:dyDescent="0.4">
      <c r="B104" s="149" t="s">
        <v>90</v>
      </c>
      <c r="C104" s="150"/>
      <c r="D104" s="150"/>
      <c r="E104" s="150"/>
      <c r="F104" s="150"/>
      <c r="G104" s="148"/>
    </row>
    <row r="105" spans="1:15" ht="21" x14ac:dyDescent="0.4">
      <c r="B105" s="149" t="s">
        <v>91</v>
      </c>
      <c r="C105" s="150"/>
      <c r="D105" s="150"/>
      <c r="E105" s="150"/>
      <c r="F105" s="150"/>
      <c r="G105" s="148"/>
    </row>
    <row r="106" spans="1:15" ht="21" customHeight="1" x14ac:dyDescent="0.35">
      <c r="B106" s="151" t="s">
        <v>89</v>
      </c>
      <c r="C106" s="150"/>
      <c r="D106" s="150"/>
      <c r="E106" s="150"/>
      <c r="F106" s="150"/>
      <c r="G106" s="148"/>
    </row>
    <row r="107" spans="1:15" x14ac:dyDescent="0.3">
      <c r="B107" s="150"/>
      <c r="C107" s="150"/>
      <c r="D107" s="150"/>
      <c r="E107" s="150"/>
      <c r="F107" s="150"/>
      <c r="G107" s="148"/>
    </row>
    <row r="108" spans="1:15" ht="15.6" x14ac:dyDescent="0.3">
      <c r="B108" s="152" t="s">
        <v>48</v>
      </c>
      <c r="C108" s="150"/>
      <c r="D108" s="150"/>
      <c r="E108" s="150"/>
      <c r="F108" s="150"/>
      <c r="G108" s="148"/>
    </row>
    <row r="109" spans="1:15" x14ac:dyDescent="0.3">
      <c r="B109" s="148"/>
      <c r="C109" s="148"/>
      <c r="D109" s="148"/>
      <c r="E109" s="148"/>
      <c r="F109" s="148"/>
      <c r="G109" s="148"/>
    </row>
    <row r="110" spans="1:15" x14ac:dyDescent="0.3">
      <c r="B110" s="153" t="s">
        <v>132</v>
      </c>
      <c r="C110" s="148"/>
      <c r="D110" s="148"/>
      <c r="E110" s="148"/>
      <c r="F110" s="148"/>
      <c r="G110" s="148"/>
    </row>
    <row r="111" spans="1:15" x14ac:dyDescent="0.3">
      <c r="B111" s="153" t="s">
        <v>45</v>
      </c>
      <c r="C111" s="148"/>
      <c r="D111" s="148"/>
      <c r="E111" s="148"/>
      <c r="F111" s="148"/>
      <c r="G111" s="148"/>
    </row>
    <row r="112" spans="1:15" x14ac:dyDescent="0.3">
      <c r="B112" s="153" t="s">
        <v>121</v>
      </c>
      <c r="C112" s="148"/>
      <c r="D112" s="148"/>
      <c r="E112" s="148"/>
      <c r="F112" s="148"/>
      <c r="G112" s="148"/>
    </row>
    <row r="113" spans="2:7" x14ac:dyDescent="0.3">
      <c r="B113" s="153"/>
      <c r="C113" s="148"/>
      <c r="D113" s="148"/>
      <c r="E113" s="148"/>
      <c r="F113" s="148"/>
      <c r="G113" s="148"/>
    </row>
    <row r="114" spans="2:7" x14ac:dyDescent="0.3">
      <c r="B114" s="332" t="s">
        <v>122</v>
      </c>
      <c r="C114" s="332"/>
      <c r="D114" s="332"/>
      <c r="E114" s="332"/>
      <c r="F114" s="332"/>
      <c r="G114" s="332"/>
    </row>
    <row r="115" spans="2:7" x14ac:dyDescent="0.3">
      <c r="B115" s="147"/>
      <c r="C115" s="147"/>
      <c r="D115" s="147"/>
      <c r="E115" s="147"/>
      <c r="F115" s="147"/>
      <c r="G115" s="147"/>
    </row>
    <row r="116" spans="2:7" x14ac:dyDescent="0.3">
      <c r="B116" s="147"/>
      <c r="C116" s="147"/>
      <c r="D116" s="147"/>
      <c r="E116" s="147"/>
      <c r="F116" s="147"/>
      <c r="G116" s="147"/>
    </row>
    <row r="117" spans="2:7" x14ac:dyDescent="0.3">
      <c r="B117" s="147"/>
      <c r="C117" s="147"/>
      <c r="D117" s="147"/>
      <c r="E117" s="147"/>
      <c r="F117" s="147"/>
      <c r="G117" s="147"/>
    </row>
    <row r="118" spans="2:7" x14ac:dyDescent="0.3">
      <c r="B118" s="154" t="s">
        <v>143</v>
      </c>
      <c r="G118" s="155" t="s">
        <v>92</v>
      </c>
    </row>
  </sheetData>
  <sheetProtection algorithmName="SHA-512" hashValue="j2AX3MsWrUxVZuVjQfljHMmlBqBS9qJPnVEKkOqM1CLntLmQps1v+H00mpgaJe94kjI+wRlSQtpYLcxUn5K9tg==" saltValue="uJkDyXh/ik3nWCzSbDRDUA==" spinCount="100000" sheet="1" formatCells="0" formatColumns="0" formatRows="0" insertColumns="0" insertRows="0" insertHyperlinks="0" deleteColumns="0" deleteRows="0" sort="0" autoFilter="0" pivotTables="0"/>
  <mergeCells count="12">
    <mergeCell ref="B114:G114"/>
    <mergeCell ref="B35:B36"/>
    <mergeCell ref="B41:B42"/>
    <mergeCell ref="B43:B45"/>
    <mergeCell ref="B46:B47"/>
    <mergeCell ref="Q51:Q54"/>
    <mergeCell ref="Q59:Q62"/>
    <mergeCell ref="Q63:Q66"/>
    <mergeCell ref="Q67:Q70"/>
    <mergeCell ref="P2:S2"/>
    <mergeCell ref="Q55:Q58"/>
    <mergeCell ref="Q34:S34"/>
  </mergeCells>
  <conditionalFormatting sqref="D3:O3">
    <cfRule type="colorScale" priority="244">
      <colorScale>
        <cfvo type="min"/>
        <cfvo type="percentile" val="50"/>
        <cfvo type="max"/>
        <color theme="9" tint="0.59999389629810485"/>
        <color theme="7" tint="0.59999389629810485"/>
        <color theme="5" tint="0.59999389629810485"/>
      </colorScale>
    </cfRule>
  </conditionalFormatting>
  <conditionalFormatting sqref="E23:O23">
    <cfRule type="colorScale" priority="2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8:P48">
    <cfRule type="colorScale" priority="242">
      <colorScale>
        <cfvo type="min"/>
        <cfvo type="percentile" val="50"/>
        <cfvo type="max"/>
        <color theme="9" tint="0.59999389629810485"/>
        <color theme="7" tint="0.59999389629810485"/>
        <color theme="5" tint="0.59999389629810485"/>
      </colorScale>
    </cfRule>
  </conditionalFormatting>
  <conditionalFormatting sqref="D71:N71">
    <cfRule type="colorScale" priority="2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3:O53">
    <cfRule type="colorScale" priority="239">
      <colorScale>
        <cfvo type="num" val="-1"/>
        <cfvo type="num" val="1"/>
        <color theme="5" tint="0.79998168889431442"/>
        <color theme="9" tint="0.79998168889431442"/>
      </colorScale>
    </cfRule>
  </conditionalFormatting>
  <conditionalFormatting sqref="D51:N51 D55:N55">
    <cfRule type="expression" dxfId="28" priority="215">
      <formula>(D$6&lt;0)</formula>
    </cfRule>
  </conditionalFormatting>
  <conditionalFormatting sqref="P53">
    <cfRule type="colorScale" priority="205">
      <colorScale>
        <cfvo type="num" val="-1"/>
        <cfvo type="num" val="1"/>
        <color theme="5" tint="0.59999389629810485"/>
        <color theme="9" tint="0.59999389629810485"/>
      </colorScale>
    </cfRule>
  </conditionalFormatting>
  <conditionalFormatting sqref="Q22:R22">
    <cfRule type="colorScale" priority="2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1"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2">
    <cfRule type="colorScale" priority="198">
      <colorScale>
        <cfvo type="num" val="-1"/>
        <cfvo type="num" val="1"/>
        <color theme="5" tint="0.59999389629810485"/>
        <color theme="9" tint="0.59999389629810485"/>
      </colorScale>
    </cfRule>
  </conditionalFormatting>
  <conditionalFormatting sqref="P54">
    <cfRule type="colorScale" priority="196">
      <colorScale>
        <cfvo type="num" val="-1"/>
        <cfvo type="num" val="1"/>
        <color theme="5" tint="0.59999389629810485"/>
        <color theme="9" tint="0.59999389629810485"/>
      </colorScale>
    </cfRule>
  </conditionalFormatting>
  <conditionalFormatting sqref="D54:O54">
    <cfRule type="containsText" dxfId="27" priority="193" stopIfTrue="1" operator="containsText" text="Preplata">
      <formula>NOT(ISERROR(SEARCH("Preplata",D54)))</formula>
    </cfRule>
    <cfRule type="containsText" dxfId="26" priority="194" stopIfTrue="1" operator="containsText" text="Dug">
      <formula>NOT(ISERROR(SEARCH("Dug",D54)))</formula>
    </cfRule>
  </conditionalFormatting>
  <conditionalFormatting sqref="Q51">
    <cfRule type="containsText" dxfId="25" priority="188" stopIfTrue="1" operator="containsText" text="Preplata">
      <formula>NOT(ISERROR(SEARCH("Preplata",Q51)))</formula>
    </cfRule>
    <cfRule type="containsText" dxfId="24" priority="189" stopIfTrue="1" operator="containsText" text="Dug">
      <formula>NOT(ISERROR(SEARCH("Dug",Q51)))</formula>
    </cfRule>
  </conditionalFormatting>
  <conditionalFormatting sqref="Q55">
    <cfRule type="containsText" dxfId="23" priority="164" stopIfTrue="1" operator="containsText" text="Preplata">
      <formula>NOT(ISERROR(SEARCH("Preplata",Q55)))</formula>
    </cfRule>
    <cfRule type="containsText" dxfId="22" priority="165" stopIfTrue="1" operator="containsText" text="Dug">
      <formula>NOT(ISERROR(SEARCH("Dug",Q55)))</formula>
    </cfRule>
  </conditionalFormatting>
  <conditionalFormatting sqref="D61:O61">
    <cfRule type="colorScale" priority="162">
      <colorScale>
        <cfvo type="num" val="-1"/>
        <cfvo type="num" val="1"/>
        <color theme="5" tint="0.79998168889431442"/>
        <color theme="9" tint="0.79998168889431442"/>
      </colorScale>
    </cfRule>
  </conditionalFormatting>
  <conditionalFormatting sqref="P61">
    <cfRule type="colorScale" priority="161">
      <colorScale>
        <cfvo type="num" val="-1"/>
        <cfvo type="num" val="1"/>
        <color theme="5" tint="0.59999389629810485"/>
        <color theme="9" tint="0.59999389629810485"/>
      </colorScale>
    </cfRule>
  </conditionalFormatting>
  <conditionalFormatting sqref="P62">
    <cfRule type="colorScale" priority="160">
      <colorScale>
        <cfvo type="num" val="-1"/>
        <cfvo type="num" val="1"/>
        <color theme="5" tint="0.59999389629810485"/>
        <color theme="9" tint="0.59999389629810485"/>
      </colorScale>
    </cfRule>
  </conditionalFormatting>
  <conditionalFormatting sqref="D62:O62">
    <cfRule type="containsText" dxfId="21" priority="158" stopIfTrue="1" operator="containsText" text="Preplata">
      <formula>NOT(ISERROR(SEARCH("Preplata",D62)))</formula>
    </cfRule>
    <cfRule type="containsText" dxfId="20" priority="159" stopIfTrue="1" operator="containsText" text="Dug">
      <formula>NOT(ISERROR(SEARCH("Dug",D62)))</formula>
    </cfRule>
  </conditionalFormatting>
  <conditionalFormatting sqref="Q59">
    <cfRule type="containsText" dxfId="19" priority="156" stopIfTrue="1" operator="containsText" text="Preplata">
      <formula>NOT(ISERROR(SEARCH("Preplata",Q59)))</formula>
    </cfRule>
    <cfRule type="containsText" dxfId="18" priority="157" stopIfTrue="1" operator="containsText" text="Dug">
      <formula>NOT(ISERROR(SEARCH("Dug",Q59)))</formula>
    </cfRule>
  </conditionalFormatting>
  <conditionalFormatting sqref="D63:G63 J63:N63">
    <cfRule type="expression" dxfId="17" priority="155">
      <formula>(D8&lt;0)</formula>
    </cfRule>
  </conditionalFormatting>
  <conditionalFormatting sqref="D65:O65">
    <cfRule type="colorScale" priority="154">
      <colorScale>
        <cfvo type="num" val="-1"/>
        <cfvo type="num" val="1"/>
        <color theme="5" tint="0.79998168889431442"/>
        <color theme="9" tint="0.79998168889431442"/>
      </colorScale>
    </cfRule>
  </conditionalFormatting>
  <conditionalFormatting sqref="P65">
    <cfRule type="colorScale" priority="153">
      <colorScale>
        <cfvo type="num" val="-1"/>
        <cfvo type="num" val="1"/>
        <color theme="5" tint="0.59999389629810485"/>
        <color theme="9" tint="0.59999389629810485"/>
      </colorScale>
    </cfRule>
  </conditionalFormatting>
  <conditionalFormatting sqref="Q63">
    <cfRule type="containsText" dxfId="16" priority="148" stopIfTrue="1" operator="containsText" text="Preplata">
      <formula>NOT(ISERROR(SEARCH("Preplata",Q63)))</formula>
    </cfRule>
    <cfRule type="containsText" dxfId="15" priority="149" stopIfTrue="1" operator="containsText" text="Dug">
      <formula>NOT(ISERROR(SEARCH("Dug",Q63)))</formula>
    </cfRule>
  </conditionalFormatting>
  <conditionalFormatting sqref="P66">
    <cfRule type="colorScale" priority="152">
      <colorScale>
        <cfvo type="num" val="-1"/>
        <cfvo type="num" val="1"/>
        <color theme="5" tint="0.59999389629810485"/>
        <color theme="9" tint="0.59999389629810485"/>
      </colorScale>
    </cfRule>
  </conditionalFormatting>
  <conditionalFormatting sqref="D66:O66">
    <cfRule type="containsText" dxfId="14" priority="150" stopIfTrue="1" operator="containsText" text="Preplata">
      <formula>NOT(ISERROR(SEARCH("Preplata",D66)))</formula>
    </cfRule>
    <cfRule type="containsText" dxfId="13" priority="151" stopIfTrue="1" operator="containsText" text="Dug">
      <formula>NOT(ISERROR(SEARCH("Dug",D66)))</formula>
    </cfRule>
  </conditionalFormatting>
  <conditionalFormatting sqref="D67:O67">
    <cfRule type="expression" dxfId="12" priority="147">
      <formula>(D9&lt;0)</formula>
    </cfRule>
  </conditionalFormatting>
  <conditionalFormatting sqref="D69:O69">
    <cfRule type="colorScale" priority="146">
      <colorScale>
        <cfvo type="num" val="-1"/>
        <cfvo type="num" val="1"/>
        <color theme="5" tint="0.79998168889431442"/>
        <color theme="9" tint="0.79998168889431442"/>
      </colorScale>
    </cfRule>
  </conditionalFormatting>
  <conditionalFormatting sqref="P69">
    <cfRule type="colorScale" priority="145">
      <colorScale>
        <cfvo type="num" val="-1"/>
        <cfvo type="num" val="1"/>
        <color theme="5" tint="0.59999389629810485"/>
        <color theme="9" tint="0.59999389629810485"/>
      </colorScale>
    </cfRule>
  </conditionalFormatting>
  <conditionalFormatting sqref="P70">
    <cfRule type="colorScale" priority="144">
      <colorScale>
        <cfvo type="num" val="-1"/>
        <cfvo type="num" val="1"/>
        <color theme="5" tint="0.59999389629810485"/>
        <color theme="9" tint="0.59999389629810485"/>
      </colorScale>
    </cfRule>
  </conditionalFormatting>
  <conditionalFormatting sqref="D70:O70">
    <cfRule type="containsText" dxfId="11" priority="142" stopIfTrue="1" operator="containsText" text="Preplata">
      <formula>NOT(ISERROR(SEARCH("Preplata",D70)))</formula>
    </cfRule>
    <cfRule type="containsText" dxfId="10" priority="143" stopIfTrue="1" operator="containsText" text="Dug">
      <formula>NOT(ISERROR(SEARCH("Dug",D70)))</formula>
    </cfRule>
  </conditionalFormatting>
  <conditionalFormatting sqref="Q67">
    <cfRule type="containsText" dxfId="9" priority="140" stopIfTrue="1" operator="containsText" text="Preplata">
      <formula>NOT(ISERROR(SEARCH("Preplata",Q67)))</formula>
    </cfRule>
    <cfRule type="containsText" dxfId="8" priority="141" stopIfTrue="1" operator="containsText" text="Dug">
      <formula>NOT(ISERROR(SEARCH("Dug",Q67)))</formula>
    </cfRule>
  </conditionalFormatting>
  <conditionalFormatting sqref="D57:O57">
    <cfRule type="colorScale" priority="138">
      <colorScale>
        <cfvo type="num" val="-1"/>
        <cfvo type="num" val="1"/>
        <color theme="5" tint="0.79998168889431442"/>
        <color theme="9" tint="0.79998168889431442"/>
      </colorScale>
    </cfRule>
  </conditionalFormatting>
  <conditionalFormatting sqref="D58:O58">
    <cfRule type="containsText" dxfId="7" priority="136" stopIfTrue="1" operator="containsText" text="Preplata">
      <formula>NOT(ISERROR(SEARCH("Preplata",D58)))</formula>
    </cfRule>
    <cfRule type="containsText" dxfId="6" priority="137" stopIfTrue="1" operator="containsText" text="Dug">
      <formula>NOT(ISERROR(SEARCH("Dug",D58)))</formula>
    </cfRule>
  </conditionalFormatting>
  <conditionalFormatting sqref="P57">
    <cfRule type="colorScale" priority="135">
      <colorScale>
        <cfvo type="num" val="-1"/>
        <cfvo type="num" val="1"/>
        <color theme="5" tint="0.59999389629810485"/>
        <color theme="9" tint="0.59999389629810485"/>
      </colorScale>
    </cfRule>
  </conditionalFormatting>
  <conditionalFormatting sqref="P58">
    <cfRule type="colorScale" priority="134">
      <colorScale>
        <cfvo type="num" val="-1"/>
        <cfvo type="num" val="1"/>
        <color theme="5" tint="0.59999389629810485"/>
        <color theme="9" tint="0.59999389629810485"/>
      </colorScale>
    </cfRule>
  </conditionalFormatting>
  <conditionalFormatting sqref="J59:O59 D59:G59">
    <cfRule type="expression" dxfId="5" priority="132">
      <formula>(D$7&lt;0)</formula>
    </cfRule>
  </conditionalFormatting>
  <conditionalFormatting sqref="P15:P16 P6:P13">
    <cfRule type="colorScale" priority="129">
      <colorScale>
        <cfvo type="num" val="0"/>
        <cfvo type="num" val="1"/>
        <color theme="5" tint="0.79998168889431442"/>
        <color theme="9" tint="0.79998168889431442"/>
      </colorScale>
    </cfRule>
  </conditionalFormatting>
  <conditionalFormatting sqref="P17">
    <cfRule type="colorScale" priority="130">
      <colorScale>
        <cfvo type="num" val="0"/>
        <cfvo type="num" val="1"/>
        <color theme="5" tint="0.79998168889431442"/>
        <color theme="9" tint="0.79998168889431442"/>
      </colorScale>
    </cfRule>
  </conditionalFormatting>
  <conditionalFormatting sqref="P14">
    <cfRule type="colorScale" priority="128">
      <colorScale>
        <cfvo type="num" val="0"/>
        <cfvo type="num" val="1"/>
        <color theme="5" tint="0.79998168889431442"/>
        <color theme="9" tint="0.79998168889431442"/>
      </colorScale>
    </cfRule>
  </conditionalFormatting>
  <conditionalFormatting sqref="D6:O19">
    <cfRule type="colorScale" priority="49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I63">
    <cfRule type="expression" dxfId="4" priority="246">
      <formula>(#REF!&lt;0)</formula>
    </cfRule>
  </conditionalFormatting>
  <conditionalFormatting sqref="I59 O51 O55">
    <cfRule type="expression" dxfId="3" priority="248">
      <formula>(I$8&lt;0)</formula>
    </cfRule>
  </conditionalFormatting>
  <conditionalFormatting sqref="H63">
    <cfRule type="expression" dxfId="2" priority="250">
      <formula>(H7&lt;0)</formula>
    </cfRule>
  </conditionalFormatting>
  <conditionalFormatting sqref="H59">
    <cfRule type="expression" dxfId="1" priority="252">
      <formula>(#REF!&lt;0)</formula>
    </cfRule>
  </conditionalFormatting>
  <conditionalFormatting sqref="O63">
    <cfRule type="expression" dxfId="0" priority="256">
      <formula>(#REF!&lt;0)</formula>
    </cfRule>
  </conditionalFormatting>
  <conditionalFormatting sqref="P18">
    <cfRule type="colorScale" priority="2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P19">
    <cfRule type="colorScale" priority="1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hyperlinks>
    <hyperlink ref="G118" r:id="rId1" display="design by m.meduric@gmail.com" xr:uid="{00000000-0004-0000-0100-000000000000}"/>
    <hyperlink ref="Q29" r:id="rId2" xr:uid="{00000000-0004-0000-0100-000002000000}"/>
    <hyperlink ref="Q30" r:id="rId3" xr:uid="{00000000-0004-0000-0100-000003000000}"/>
    <hyperlink ref="P2:S2" r:id="rId4" display="https://www.progreso.hr/blog/rezije-excel-organizacija/" xr:uid="{00000000-0004-0000-0100-000004000000}"/>
    <hyperlink ref="Q27" r:id="rId5" location="!/login" xr:uid="{00000000-0004-0000-0100-000005000000}"/>
    <hyperlink ref="Q28" r:id="rId6" location="!/login" xr:uid="{00000000-0004-0000-0100-000006000000}"/>
    <hyperlink ref="B1" r:id="rId7" xr:uid="{00000000-0004-0000-0100-000007000000}"/>
    <hyperlink ref="Q26" r:id="rId8" location="!/login" xr:uid="{AFD88A07-A552-4591-971F-D3EA81E0813B}"/>
  </hyperlinks>
  <pageMargins left="0.7" right="0.7" top="0.75" bottom="0.75" header="0.3" footer="0.3"/>
  <pageSetup paperSize="9" orientation="portrait" horizontalDpi="4294967293" verticalDpi="1200" r:id="rId9"/>
  <ignoredErrors>
    <ignoredError sqref="D42:O42 D47:O47 D40:O40 D35:O35 D37:O37 D38:O38 D41:O41 D43:O43 D46:O46 G36:O36 E36 D36 F36 P36:Q36 D45:O45" unlockedFormula="1"/>
    <ignoredError sqref="D51:O51 P28" formula="1"/>
  </ignoredErrors>
  <drawing r:id="rId10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Unos cijena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m.meduric@gmail.com</dc:creator>
  <cp:lastModifiedBy>Miroslav Medurić</cp:lastModifiedBy>
  <dcterms:created xsi:type="dcterms:W3CDTF">2014-08-16T21:36:04Z</dcterms:created>
  <dcterms:modified xsi:type="dcterms:W3CDTF">2021-10-11T08:51:35Z</dcterms:modified>
</cp:coreProperties>
</file>